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9" activeTab="10"/>
  </bookViews>
  <sheets>
    <sheet name="Лист3" sheetId="1" state="hidden" r:id="rId1"/>
    <sheet name="Лист4" sheetId="2" state="hidden" r:id="rId2"/>
    <sheet name="Лист5" sheetId="3" state="hidden" r:id="rId3"/>
    <sheet name="Лист6" sheetId="4" state="hidden" r:id="rId4"/>
    <sheet name="Лист7" sheetId="5" state="hidden" r:id="rId5"/>
    <sheet name="Лист8" sheetId="6" state="hidden" r:id="rId6"/>
    <sheet name="Лист9" sheetId="7" state="hidden" r:id="rId7"/>
    <sheet name="Лист10" sheetId="8" state="hidden" r:id="rId8"/>
    <sheet name="Лист11" sheetId="9" state="hidden" r:id="rId9"/>
    <sheet name="Лист14" sheetId="10" r:id="rId10"/>
    <sheet name="редак" sheetId="11" r:id="rId11"/>
  </sheets>
  <definedNames>
    <definedName name="Excel_BuiltIn_Print_Area" localSheetId="9">'Лист14'!$A$1:$F$92</definedName>
    <definedName name="_xlnm.Print_Area" localSheetId="9">'Лист14'!$A$1:$E$92</definedName>
  </definedNames>
  <calcPr fullCalcOnLoad="1"/>
</workbook>
</file>

<file path=xl/sharedStrings.xml><?xml version="1.0" encoding="utf-8"?>
<sst xmlns="http://schemas.openxmlformats.org/spreadsheetml/2006/main" count="2535" uniqueCount="230">
  <si>
    <t>?????????:</t>
  </si>
  <si>
    <t>??????? ????</t>
  </si>
  <si>
    <t>???? ?? "?????"</t>
  </si>
  <si>
    <t>___________________?.?.??????</t>
  </si>
  <si>
    <t>"_____"________________201   ?.</t>
  </si>
  <si>
    <t>??????</t>
  </si>
  <si>
    <t>??????? ???</t>
  </si>
  <si>
    <t xml:space="preserve">    ???????????????? ??????? ?? 2016 ???</t>
  </si>
  <si>
    <t>?????? ??????????? ????</t>
  </si>
  <si>
    <t>??????????????? ????????? ? 2</t>
  </si>
  <si>
    <t>???????? ? ???????</t>
  </si>
  <si>
    <t>??????? ?? ?????? ???????</t>
  </si>
  <si>
    <t>??????????????? ????????? ? 1</t>
  </si>
  <si>
    <t>????????????????? ???????? ???</t>
  </si>
  <si>
    <t>???????????-??????????????? ??????</t>
  </si>
  <si>
    <t>???????????? ??????????</t>
  </si>
  <si>
    <t>?????????? ??????????</t>
  </si>
  <si>
    <t>??????? ?????? ???????? ??????? ?? 1 ?????????, ???.</t>
  </si>
  <si>
    <t>??????? ?????? ???????? ??????? ?? ??? ?????????, ???.</t>
  </si>
  <si>
    <t>??????? ????? ?? 1 ?????????, ???.</t>
  </si>
  <si>
    <t>??????? ????? ?? 1 ????????? ? ?????? ?????????? 50 %, ???.</t>
  </si>
  <si>
    <t>????????? ????????? ?? ??? ??????? ?????????, ???-??</t>
  </si>
  <si>
    <t>????????? ????????? ?? ??? ??????? ????????? ? ?????? ?????????? 50%, ???-??</t>
  </si>
  <si>
    <t>????????? ?????????? ?????????, ???-??</t>
  </si>
  <si>
    <t>????????? ?????????,  %</t>
  </si>
  <si>
    <t>?????????????? ????????? ????????? ? ???? ?? 1 ?????? ?????, ???-??</t>
  </si>
  <si>
    <t>?????????????? ????????? ????????? ? ???? ?? 1 ?????? ????? ? ?????? ?????????? 50 %, ???-??</t>
  </si>
  <si>
    <t>?????????????? ????????? ????????? ? ???? ?? 0,25 ?????? ????? (??? ??????????), ???-??</t>
  </si>
  <si>
    <t>?????????????? ????????? ????????? ? ???? ?? 0,5 ?????? ????? (??? ??????????), ???-??</t>
  </si>
  <si>
    <t>??????????? ????????????? ???????? ???????</t>
  </si>
  <si>
    <t>?????</t>
  </si>
  <si>
    <t>????? ??? ????????? ?????????</t>
  </si>
  <si>
    <t>????? ??? ???????????? ?????????</t>
  </si>
  <si>
    <t>????? ??? ???????? ????????? ???????</t>
  </si>
  <si>
    <t>????? ??? ??????????????? ?????? ?????</t>
  </si>
  <si>
    <t>????? ??? ???????????? ????????? ?? 30 % ?????? ?????????</t>
  </si>
  <si>
    <t>???? ????????? ???????</t>
  </si>
  <si>
    <t>???? ???????????? ???????</t>
  </si>
  <si>
    <t>???? ???????? ????????? ???????</t>
  </si>
  <si>
    <t>???? ?????????????? ??????? ????? (??, ?/?, ???????, ?????????-??????????????, ???????, ??????? ? ?????????????? ??????????? ??????)</t>
  </si>
  <si>
    <t>????? ???? ????????? ? ???</t>
  </si>
  <si>
    <t>?????????? ????????? ? ??? ?? ??? ??????? ????????? (??????? ????? ?? 1 ??. ??.)</t>
  </si>
  <si>
    <t>?????????? ????????? ? ??? ?? ??? ??????? ????????? (??????? ????? ?? 1,5 ??. ??.)</t>
  </si>
  <si>
    <t>?????????? ????????? ?? 1 ??????? ????????? ? ???</t>
  </si>
  <si>
    <t>?????????? ????????? ?? 1 ??????? ????????? ? ????</t>
  </si>
  <si>
    <t>?????????? ????????? ?? 1 ??????? ????????? ? ?????? ?????????? 50% ? ????</t>
  </si>
  <si>
    <t>?????????? ????????? ? ???? ????? ??????? ????? ?? ??. ??. ? ?????? ?????????? 50%</t>
  </si>
  <si>
    <t>?????????? ????????? ?? 0,25 ??????? ????????? ? ???? (??? ??????????)</t>
  </si>
  <si>
    <t>?????????? ????????? ?? 0,5 ??????? ????????? ? ???? (??? ??????????)</t>
  </si>
  <si>
    <t>?????????? ????????? ?? ??? ??????? ????????? ? ????</t>
  </si>
  <si>
    <t>???? ?????????????? ??????? ?????</t>
  </si>
  <si>
    <t>????? ???????, ? ??? ?????</t>
  </si>
  <si>
    <t>?????? ??? ????????? ???????</t>
  </si>
  <si>
    <t>?????? ??? ???????????? ???????</t>
  </si>
  <si>
    <t>?????? ??? ???????? ????????? ???????</t>
  </si>
  <si>
    <t>?????? ???  ??????????????? ?????? ?????</t>
  </si>
  <si>
    <t>??????????????? ?????? (???????? ??????????)</t>
  </si>
  <si>
    <t>?????????????? ??????????</t>
  </si>
  <si>
    <t>?????? ??? ????????? ??????? (2, 6, 7)</t>
  </si>
  <si>
    <t>?????? ??? ???????????? ??????? (1, 3, 4, 5)</t>
  </si>
  <si>
    <t>?????? ??? ???????? ????????? ??????? (18, 19, 22, 23)</t>
  </si>
  <si>
    <t>?????? ???  ??????????????? ?????? ????? (8, 9, 10, 11, 12, 13, 14, 15, 16, 17, 20, 21)</t>
  </si>
  <si>
    <t>????-??????? , ? ??? ?????</t>
  </si>
  <si>
    <t>???????????????? ?????</t>
  </si>
  <si>
    <t>??? ?????</t>
  </si>
  <si>
    <t>????????????????? ?????</t>
  </si>
  <si>
    <t>????????????? ?????</t>
  </si>
  <si>
    <t>??????????????? ?????</t>
  </si>
  <si>
    <t>??????????? ?????</t>
  </si>
  <si>
    <t>???????????????????? ?????</t>
  </si>
  <si>
    <t>??</t>
  </si>
  <si>
    <t>????-?????????</t>
  </si>
  <si>
    <t>????-????????</t>
  </si>
  <si>
    <t>???? ?? ??????????? ???????????</t>
  </si>
  <si>
    <t>????-????????, ? ??? ?????</t>
  </si>
  <si>
    <t>????-????????- ??</t>
  </si>
  <si>
    <t>????-????????????</t>
  </si>
  <si>
    <t>?????:</t>
  </si>
  <si>
    <t>???????????????? ?????? ???????????-??????????????? ?????? ? ??????? ??? ? 01.01.2016?. ?? 31.03.2016?.</t>
  </si>
  <si>
    <t>??????????????? ??????</t>
  </si>
  <si>
    <t>?.?.?????????</t>
  </si>
  <si>
    <t>???????????:</t>
  </si>
  <si>
    <t>??????????? ???????? ????? ?? ??????????? ?????</t>
  </si>
  <si>
    <t>??????????? ???????? ????? ?? ??????????????-???????????? ??????</t>
  </si>
  <si>
    <t>?.?.????????</t>
  </si>
  <si>
    <t>?????????????? ????????? ????????? ? ???? ?? 0,25 ?????? ?????, ???-??</t>
  </si>
  <si>
    <t>?????????????? ????????? ????????? ? ???? ?? 0,5 ?????? ?????, ???-??</t>
  </si>
  <si>
    <t>??????????? ???????? ????? ?? ????????</t>
  </si>
  <si>
    <t>?.?.?????</t>
  </si>
  <si>
    <t>??????????? ???????? ????? ?? ???????-?????????? ??????</t>
  </si>
  <si>
    <t>?.?.???????</t>
  </si>
  <si>
    <t>??????????? ???????? ????? ?? ???????? ? ???????????????? ??????</t>
  </si>
  <si>
    <t>??????????? ???????? ????? ?? ????????????? ????????</t>
  </si>
  <si>
    <t>?.?.??????</t>
  </si>
  <si>
    <t>?????????? ????????????</t>
  </si>
  <si>
    <t>"_____"________________201  ?.</t>
  </si>
  <si>
    <t>???????????????? ??????? ?? 2016 ???</t>
  </si>
  <si>
    <t>?????????? ????????? ?? 1 ??????? ?????????</t>
  </si>
  <si>
    <t>???????????????????? ????? 1</t>
  </si>
  <si>
    <t>???????????????????? ????? 2</t>
  </si>
  <si>
    <t>??????????????? ????</t>
  </si>
  <si>
    <t>???. ?.?.?????????</t>
  </si>
  <si>
    <t>C:\Users\????????????\Desktop\??????????? 2016</t>
  </si>
  <si>
    <t>??????????????????? ????????</t>
  </si>
  <si>
    <t>?????????? ????????? ?? 1 ??????? ????????? ? ?????? ?????????? 50%</t>
  </si>
  <si>
    <t>?????????? ????????? ?? 0,25 ??????? ????????? ? ????</t>
  </si>
  <si>
    <t>?????????? ????????? ?? 0,5 ??????? ????????? ? ????</t>
  </si>
  <si>
    <t>????????? ????????? ?? 1 ??????? ?????????, ???-??</t>
  </si>
  <si>
    <t>?????????????? ????????? ????????? ? ???? ?? 1 ?????? ?????</t>
  </si>
  <si>
    <t>?????????????? ????????? ????????? ? ???? ?? 1 ?????? ????? ? ?????? ?????????? 50 %</t>
  </si>
  <si>
    <t>?????????? ????????? ? ??? ?? ??? ??????? ?????????</t>
  </si>
  <si>
    <t>???? ?? ???????????</t>
  </si>
  <si>
    <t>????  ?? "?????????????? ??????? ??????????? ?????????????? ?????????"</t>
  </si>
  <si>
    <t xml:space="preserve">       ??????</t>
  </si>
  <si>
    <t xml:space="preserve">                ?????? ?????? ???????????-??????????????? ??????  ? ??????? ?????????????? ?? 2016 ???</t>
  </si>
  <si>
    <t xml:space="preserve">      ???????????????? ??????? ?? 2016 ???</t>
  </si>
  <si>
    <t>???????????????? ?????? ???????????-??????????????? ?????? ? ??????? ??? ? 01.01.2016?. ?? 31.12.2016?.</t>
  </si>
  <si>
    <t>??????????? ????</t>
  </si>
  <si>
    <t>????-???????</t>
  </si>
  <si>
    <t>????-???????? ??</t>
  </si>
  <si>
    <t>?????????? ??????????????? ?????????? - ????-???????</t>
  </si>
  <si>
    <t>?????????? ??????????????? ?????????? - ????-?????????????</t>
  </si>
  <si>
    <t>C:\Users\????????????\Desktop\2016 ???\??????????? 2016\????? ??? ?? 2016 ??? ?? ???????????</t>
  </si>
  <si>
    <t xml:space="preserve">               ???????????????? ?????? ???????????-??????????????? ?????? ? ??????? ??? ?????????</t>
  </si>
  <si>
    <t>?????????? ????????? ?? ??? ??????? ?????????, ???-??</t>
  </si>
  <si>
    <t>???? ????????? ?? 2016 ???</t>
  </si>
  <si>
    <t>?????? (15 ??????? ????)</t>
  </si>
  <si>
    <t>??????? (20 ??????? ????)</t>
  </si>
  <si>
    <t>???? (21 ??????? ????)</t>
  </si>
  <si>
    <t>?????? (21 ??????? ????)</t>
  </si>
  <si>
    <t>??? (19 ??????? ????)</t>
  </si>
  <si>
    <t>?????? (23 ??????? ???)</t>
  </si>
  <si>
    <t>???????? (22 ??????? ???)</t>
  </si>
  <si>
    <t>??????? (21 ??????? ????)</t>
  </si>
  <si>
    <t>??????? (22 ??????? ???)</t>
  </si>
  <si>
    <t>ЛДЦ «СтавОнко» (платные услуги)</t>
  </si>
  <si>
    <t>Наименование специальности</t>
  </si>
  <si>
    <t>График работы</t>
  </si>
  <si>
    <t>Кол-во талонов в день</t>
  </si>
  <si>
    <t>Кабинет №</t>
  </si>
  <si>
    <t>понедельник, среда, пятница</t>
  </si>
  <si>
    <t>вторник, четверг</t>
  </si>
  <si>
    <t>Итого</t>
  </si>
  <si>
    <t>Зав.ЛДЦ «СтавОнко»</t>
  </si>
  <si>
    <t>Перхуров А.Н.</t>
  </si>
  <si>
    <t>12:00-13:00</t>
  </si>
  <si>
    <t>Врач-онколог</t>
  </si>
  <si>
    <t>гинекологический прием</t>
  </si>
  <si>
    <t xml:space="preserve">Николкин Ф.И. </t>
  </si>
  <si>
    <t>8:00-09:30</t>
  </si>
  <si>
    <t>Дорофеева А.В. ОТПУСК с 25.05.-14 дней</t>
  </si>
  <si>
    <t>12:00-16:10</t>
  </si>
  <si>
    <t>11:00-15:10</t>
  </si>
  <si>
    <t>Дерматологический прием</t>
  </si>
  <si>
    <t xml:space="preserve">Малышев Р.А. </t>
  </si>
  <si>
    <t>08:00-11:00</t>
  </si>
  <si>
    <t xml:space="preserve">Неплюев А.А. </t>
  </si>
  <si>
    <t xml:space="preserve">Неплюев А.А. повторный приём </t>
  </si>
  <si>
    <t>Неплюев А.А. доп.прием</t>
  </si>
  <si>
    <t>16:12 - 16:42</t>
  </si>
  <si>
    <t>7:40-10:40</t>
  </si>
  <si>
    <t>Абдом. и торок. прием</t>
  </si>
  <si>
    <t>Сенокосов Н.И.</t>
  </si>
  <si>
    <t>09:00-10:30</t>
  </si>
  <si>
    <t>Маммологический прием</t>
  </si>
  <si>
    <t xml:space="preserve">Яценко И.В.                     </t>
  </si>
  <si>
    <t>13:30-15:30</t>
  </si>
  <si>
    <t>Чичек Д.Х.</t>
  </si>
  <si>
    <t>09:30-11:30</t>
  </si>
  <si>
    <t>14:30-16:30</t>
  </si>
  <si>
    <t>Врач- оториноларинголог</t>
  </si>
  <si>
    <t>Гинекологический прием</t>
  </si>
  <si>
    <t>Прием сердечно-сосудистого хирурга</t>
  </si>
  <si>
    <t xml:space="preserve">Состин М.И. </t>
  </si>
  <si>
    <t>13:00-15:00</t>
  </si>
  <si>
    <t>Врач-уролог</t>
  </si>
  <si>
    <t>Состин М.И.</t>
  </si>
  <si>
    <t>11:00-13:00</t>
  </si>
  <si>
    <t>Врач-уролог онколог</t>
  </si>
  <si>
    <t>Габриелян Г.Р.</t>
  </si>
  <si>
    <t>Врач-гематолог</t>
  </si>
  <si>
    <t>Врач-невролог</t>
  </si>
  <si>
    <t xml:space="preserve">Лычагина Е.С. </t>
  </si>
  <si>
    <t xml:space="preserve"> 15:00 - 17:00</t>
  </si>
  <si>
    <t>10:00-15:00</t>
  </si>
  <si>
    <t>204 (главный корпус)</t>
  </si>
  <si>
    <t>Врач-эндокринолог</t>
  </si>
  <si>
    <t>Потупчик В.О.</t>
  </si>
  <si>
    <t>химия 2 кабинет эндокринолога</t>
  </si>
  <si>
    <t>Врач-кардиолог</t>
  </si>
  <si>
    <t>Коробова Е.Ю.</t>
  </si>
  <si>
    <t>12:00 - 13:30</t>
  </si>
  <si>
    <t>Врач-терапевт</t>
  </si>
  <si>
    <t xml:space="preserve">Хубиева Д.Р. </t>
  </si>
  <si>
    <t>10:30-12:00</t>
  </si>
  <si>
    <t>Врач-функцион. диагностики</t>
  </si>
  <si>
    <t>Цанава Х.В.</t>
  </si>
  <si>
    <t>12:00-14:00</t>
  </si>
  <si>
    <t>Любимцева Е.С.</t>
  </si>
  <si>
    <t>14:30-16:15</t>
  </si>
  <si>
    <t>ОТПУСК</t>
  </si>
  <si>
    <t>Заведующий ЛДЦ "СтавОнко"                                                  Состин М.И.</t>
  </si>
  <si>
    <t>08:00-10:30</t>
  </si>
  <si>
    <t>Салпагарова С.М.</t>
  </si>
  <si>
    <t>11:00-11:36 перерыв-удаление с 11:51 - 12:26</t>
  </si>
  <si>
    <t>12:26-13:02 перерыв-удаление с 13:17 - 13:52</t>
  </si>
  <si>
    <t>11:48-11:51</t>
  </si>
  <si>
    <t>13:14-13:17</t>
  </si>
  <si>
    <t>14:40-14:43</t>
  </si>
  <si>
    <t>16:09-16:12</t>
  </si>
  <si>
    <t>09:00-12:30</t>
  </si>
  <si>
    <t>08:00-10:00</t>
  </si>
  <si>
    <t>Леонова Г.</t>
  </si>
  <si>
    <t>15:21 - 15:57</t>
  </si>
  <si>
    <t>13:52-14:28 перерыв-удаление с 14:43 - 15:21</t>
  </si>
  <si>
    <t>8:30 - 9:30</t>
  </si>
  <si>
    <t>14:00-15:00</t>
  </si>
  <si>
    <t xml:space="preserve">    </t>
  </si>
  <si>
    <t>Куриленко А.И.</t>
  </si>
  <si>
    <t xml:space="preserve">Чичек Д.Х. </t>
  </si>
  <si>
    <t>Попова И.И.</t>
  </si>
  <si>
    <t>Харенок В.В.</t>
  </si>
  <si>
    <t>09:30 - 10:30</t>
  </si>
  <si>
    <t>09:00 - 12:00</t>
  </si>
  <si>
    <t>Старшая медицинская сестра                                                            Задернюк И.В.</t>
  </si>
  <si>
    <t>Зам.гланого врача по поликлинической работе                                  Рыкова Н.И.</t>
  </si>
  <si>
    <t xml:space="preserve">         Главная медицинская сестра                                                                   Авдеева Г.М.</t>
  </si>
  <si>
    <t>Расписание  на июнь 2024 год</t>
  </si>
  <si>
    <t xml:space="preserve">Габриелян Г.Р.с 20.06.24 - 16 дней </t>
  </si>
  <si>
    <t xml:space="preserve">11:00-16:42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</si>
</sst>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  <numFmt numFmtId="165" formatCode="&quot;ИСТИНА&quot;;&quot;ИСТИНА&quot;;&quot;ЛОЖЬ&quot;"/>
    <numFmt numFmtId="166" formatCode="hh:mm"/>
  </numFmts>
  <fonts count="58">
    <font>
      <sz val="11"/>
      <color indexed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20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10"/>
      <name val="Times New Roman"/>
      <family val="1"/>
    </font>
    <font>
      <sz val="11"/>
      <color indexed="10"/>
      <name val="Times New Roman"/>
      <family val="1"/>
    </font>
    <font>
      <sz val="20"/>
      <color indexed="8"/>
      <name val="Arial"/>
      <family val="2"/>
    </font>
    <font>
      <b/>
      <sz val="14"/>
      <color indexed="8"/>
      <name val="Times New Roman"/>
      <family val="1"/>
    </font>
    <font>
      <b/>
      <sz val="2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22"/>
      <color indexed="8"/>
      <name val="Times New Roman"/>
      <family val="1"/>
    </font>
    <font>
      <sz val="24"/>
      <color indexed="8"/>
      <name val="Times New Roman"/>
      <family val="1"/>
    </font>
    <font>
      <b/>
      <sz val="20"/>
      <name val="Times New Roman"/>
      <family val="1"/>
    </font>
    <font>
      <b/>
      <sz val="22"/>
      <color indexed="8"/>
      <name val="Times New Roman"/>
      <family val="1"/>
    </font>
    <font>
      <sz val="2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Border="0" applyProtection="0">
      <alignment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0" borderId="0" applyBorder="0" applyProtection="0">
      <alignment/>
    </xf>
    <xf numFmtId="0" fontId="3" fillId="0" borderId="0" applyBorder="0" applyProtection="0">
      <alignment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Protection="0">
      <alignment/>
    </xf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498">
    <xf numFmtId="0" fontId="0" fillId="0" borderId="0" xfId="0" applyAlignment="1">
      <alignment/>
    </xf>
    <xf numFmtId="0" fontId="2" fillId="0" borderId="0" xfId="34" applyNumberFormat="1" applyFont="1" applyFill="1" applyBorder="1" applyAlignment="1" applyProtection="1">
      <alignment/>
      <protection/>
    </xf>
    <xf numFmtId="0" fontId="4" fillId="0" borderId="0" xfId="34" applyNumberFormat="1" applyFont="1" applyFill="1" applyBorder="1" applyAlignment="1" applyProtection="1">
      <alignment/>
      <protection/>
    </xf>
    <xf numFmtId="0" fontId="5" fillId="0" borderId="0" xfId="34" applyNumberFormat="1" applyFont="1" applyFill="1" applyBorder="1" applyAlignment="1" applyProtection="1">
      <alignment horizontal="right"/>
      <protection/>
    </xf>
    <xf numFmtId="0" fontId="6" fillId="0" borderId="0" xfId="34" applyNumberFormat="1" applyFont="1" applyFill="1" applyBorder="1" applyAlignment="1" applyProtection="1">
      <alignment horizontal="center"/>
      <protection/>
    </xf>
    <xf numFmtId="0" fontId="7" fillId="0" borderId="0" xfId="34" applyNumberFormat="1" applyFont="1" applyFill="1" applyBorder="1" applyAlignment="1" applyProtection="1">
      <alignment horizontal="center"/>
      <protection/>
    </xf>
    <xf numFmtId="0" fontId="2" fillId="0" borderId="10" xfId="34" applyNumberFormat="1" applyFont="1" applyFill="1" applyBorder="1" applyAlignment="1" applyProtection="1">
      <alignment wrapText="1"/>
      <protection/>
    </xf>
    <xf numFmtId="0" fontId="2" fillId="0" borderId="11" xfId="34" applyNumberFormat="1" applyFont="1" applyFill="1" applyBorder="1" applyAlignment="1" applyProtection="1">
      <alignment/>
      <protection/>
    </xf>
    <xf numFmtId="0" fontId="2" fillId="0" borderId="12" xfId="34" applyNumberFormat="1" applyFont="1" applyFill="1" applyBorder="1" applyAlignment="1" applyProtection="1">
      <alignment wrapText="1"/>
      <protection/>
    </xf>
    <xf numFmtId="0" fontId="2" fillId="0" borderId="13" xfId="34" applyNumberFormat="1" applyFont="1" applyFill="1" applyBorder="1" applyAlignment="1" applyProtection="1">
      <alignment/>
      <protection/>
    </xf>
    <xf numFmtId="2" fontId="2" fillId="0" borderId="13" xfId="58" applyNumberFormat="1" applyFont="1" applyFill="1" applyBorder="1" applyAlignment="1" applyProtection="1">
      <alignment/>
      <protection/>
    </xf>
    <xf numFmtId="0" fontId="7" fillId="0" borderId="14" xfId="34" applyNumberFormat="1" applyFont="1" applyFill="1" applyBorder="1" applyAlignment="1" applyProtection="1">
      <alignment horizontal="center" vertical="center"/>
      <protection/>
    </xf>
    <xf numFmtId="0" fontId="7" fillId="0" borderId="14" xfId="34" applyNumberFormat="1" applyFont="1" applyFill="1" applyBorder="1" applyAlignment="1" applyProtection="1">
      <alignment horizontal="center" vertical="center" wrapText="1"/>
      <protection/>
    </xf>
    <xf numFmtId="0" fontId="7" fillId="0" borderId="15" xfId="34" applyNumberFormat="1" applyFont="1" applyFill="1" applyBorder="1" applyAlignment="1" applyProtection="1">
      <alignment horizontal="center" vertical="center" wrapText="1"/>
      <protection/>
    </xf>
    <xf numFmtId="0" fontId="7" fillId="0" borderId="16" xfId="34" applyNumberFormat="1" applyFont="1" applyFill="1" applyBorder="1" applyAlignment="1" applyProtection="1">
      <alignment horizontal="center" vertical="center" wrapText="1"/>
      <protection/>
    </xf>
    <xf numFmtId="0" fontId="7" fillId="0" borderId="15" xfId="34" applyNumberFormat="1" applyFont="1" applyFill="1" applyBorder="1" applyAlignment="1" applyProtection="1">
      <alignment horizontal="center" vertical="center"/>
      <protection/>
    </xf>
    <xf numFmtId="0" fontId="7" fillId="0" borderId="16" xfId="34" applyNumberFormat="1" applyFont="1" applyFill="1" applyBorder="1" applyAlignment="1" applyProtection="1">
      <alignment horizontal="center" vertical="center"/>
      <protection/>
    </xf>
    <xf numFmtId="0" fontId="7" fillId="0" borderId="0" xfId="34" applyNumberFormat="1" applyFont="1" applyFill="1" applyBorder="1" applyAlignment="1" applyProtection="1">
      <alignment vertical="center"/>
      <protection/>
    </xf>
    <xf numFmtId="0" fontId="7" fillId="0" borderId="17" xfId="34" applyNumberFormat="1" applyFont="1" applyFill="1" applyBorder="1" applyAlignment="1" applyProtection="1">
      <alignment vertical="center" wrapText="1"/>
      <protection/>
    </xf>
    <xf numFmtId="0" fontId="7" fillId="0" borderId="18" xfId="34" applyNumberFormat="1" applyFont="1" applyFill="1" applyBorder="1" applyAlignment="1" applyProtection="1">
      <alignment vertical="center"/>
      <protection/>
    </xf>
    <xf numFmtId="0" fontId="7" fillId="0" borderId="19" xfId="34" applyNumberFormat="1" applyFont="1" applyFill="1" applyBorder="1" applyAlignment="1" applyProtection="1">
      <alignment horizontal="center" vertical="center"/>
      <protection/>
    </xf>
    <xf numFmtId="0" fontId="7" fillId="0" borderId="19" xfId="34" applyNumberFormat="1" applyFont="1" applyFill="1" applyBorder="1" applyAlignment="1" applyProtection="1">
      <alignment horizontal="center" vertical="center" wrapText="1"/>
      <protection/>
    </xf>
    <xf numFmtId="0" fontId="7" fillId="0" borderId="20" xfId="34" applyNumberFormat="1" applyFont="1" applyFill="1" applyBorder="1" applyAlignment="1" applyProtection="1">
      <alignment horizontal="center" vertical="center" wrapText="1"/>
      <protection/>
    </xf>
    <xf numFmtId="0" fontId="7" fillId="0" borderId="0" xfId="34" applyNumberFormat="1" applyFont="1" applyFill="1" applyBorder="1" applyAlignment="1" applyProtection="1">
      <alignment horizontal="center" vertical="center" wrapText="1"/>
      <protection/>
    </xf>
    <xf numFmtId="0" fontId="7" fillId="0" borderId="21" xfId="34" applyNumberFormat="1" applyFont="1" applyFill="1" applyBorder="1" applyAlignment="1" applyProtection="1">
      <alignment horizontal="center" vertical="center" wrapText="1"/>
      <protection/>
    </xf>
    <xf numFmtId="0" fontId="7" fillId="0" borderId="20" xfId="34" applyNumberFormat="1" applyFont="1" applyFill="1" applyBorder="1" applyAlignment="1" applyProtection="1">
      <alignment horizontal="center" vertical="center"/>
      <protection/>
    </xf>
    <xf numFmtId="0" fontId="7" fillId="0" borderId="0" xfId="34" applyNumberFormat="1" applyFont="1" applyFill="1" applyBorder="1" applyAlignment="1" applyProtection="1">
      <alignment horizontal="center" vertical="center"/>
      <protection/>
    </xf>
    <xf numFmtId="0" fontId="7" fillId="0" borderId="21" xfId="34" applyNumberFormat="1" applyFont="1" applyFill="1" applyBorder="1" applyAlignment="1" applyProtection="1">
      <alignment horizontal="center" vertical="center"/>
      <protection/>
    </xf>
    <xf numFmtId="0" fontId="7" fillId="0" borderId="22" xfId="34" applyNumberFormat="1" applyFont="1" applyFill="1" applyBorder="1" applyAlignment="1" applyProtection="1">
      <alignment horizontal="center" vertical="center" wrapText="1"/>
      <protection/>
    </xf>
    <xf numFmtId="0" fontId="7" fillId="0" borderId="23" xfId="34" applyNumberFormat="1" applyFont="1" applyFill="1" applyBorder="1" applyAlignment="1" applyProtection="1">
      <alignment horizontal="center" vertical="center" wrapText="1"/>
      <protection/>
    </xf>
    <xf numFmtId="0" fontId="7" fillId="0" borderId="24" xfId="34" applyNumberFormat="1" applyFont="1" applyFill="1" applyBorder="1" applyAlignment="1" applyProtection="1">
      <alignment horizontal="center" vertical="center" wrapText="1"/>
      <protection/>
    </xf>
    <xf numFmtId="0" fontId="7" fillId="0" borderId="22" xfId="34" applyNumberFormat="1" applyFont="1" applyFill="1" applyBorder="1" applyAlignment="1" applyProtection="1">
      <alignment horizontal="center" vertical="center"/>
      <protection/>
    </xf>
    <xf numFmtId="0" fontId="7" fillId="0" borderId="23" xfId="34" applyNumberFormat="1" applyFont="1" applyFill="1" applyBorder="1" applyAlignment="1" applyProtection="1">
      <alignment horizontal="center" vertical="center"/>
      <protection/>
    </xf>
    <xf numFmtId="0" fontId="7" fillId="0" borderId="24" xfId="34" applyNumberFormat="1" applyFont="1" applyFill="1" applyBorder="1" applyAlignment="1" applyProtection="1">
      <alignment horizontal="center" vertical="center"/>
      <protection/>
    </xf>
    <xf numFmtId="0" fontId="8" fillId="0" borderId="14" xfId="34" applyNumberFormat="1" applyFont="1" applyFill="1" applyBorder="1" applyAlignment="1" applyProtection="1">
      <alignment horizontal="center" vertical="center" wrapText="1"/>
      <protection/>
    </xf>
    <xf numFmtId="0" fontId="8" fillId="0" borderId="25" xfId="34" applyNumberFormat="1" applyFont="1" applyFill="1" applyBorder="1" applyAlignment="1" applyProtection="1">
      <alignment horizontal="center" vertical="center" wrapText="1"/>
      <protection/>
    </xf>
    <xf numFmtId="0" fontId="8" fillId="0" borderId="26" xfId="34" applyNumberFormat="1" applyFont="1" applyFill="1" applyBorder="1" applyAlignment="1" applyProtection="1">
      <alignment horizontal="center" vertical="center" wrapText="1"/>
      <protection/>
    </xf>
    <xf numFmtId="0" fontId="8" fillId="0" borderId="27" xfId="34" applyNumberFormat="1" applyFont="1" applyFill="1" applyBorder="1" applyAlignment="1" applyProtection="1">
      <alignment horizontal="center" vertical="center" wrapText="1"/>
      <protection/>
    </xf>
    <xf numFmtId="0" fontId="9" fillId="0" borderId="27" xfId="34" applyNumberFormat="1" applyFont="1" applyFill="1" applyBorder="1" applyAlignment="1" applyProtection="1">
      <alignment horizontal="center" vertical="center" wrapText="1"/>
      <protection/>
    </xf>
    <xf numFmtId="0" fontId="8" fillId="0" borderId="28" xfId="34" applyNumberFormat="1" applyFont="1" applyFill="1" applyBorder="1" applyAlignment="1" applyProtection="1">
      <alignment horizontal="center" vertical="center" wrapText="1"/>
      <protection/>
    </xf>
    <xf numFmtId="0" fontId="8" fillId="0" borderId="29" xfId="34" applyNumberFormat="1" applyFont="1" applyFill="1" applyBorder="1" applyAlignment="1" applyProtection="1">
      <alignment horizontal="center" vertical="center" wrapText="1"/>
      <protection/>
    </xf>
    <xf numFmtId="0" fontId="9" fillId="0" borderId="14" xfId="34" applyNumberFormat="1" applyFont="1" applyFill="1" applyBorder="1" applyAlignment="1" applyProtection="1">
      <alignment horizontal="center" vertical="center" wrapText="1"/>
      <protection/>
    </xf>
    <xf numFmtId="0" fontId="8" fillId="0" borderId="30" xfId="34" applyNumberFormat="1" applyFont="1" applyFill="1" applyBorder="1" applyAlignment="1" applyProtection="1">
      <alignment vertical="center" wrapText="1"/>
      <protection/>
    </xf>
    <xf numFmtId="0" fontId="8" fillId="0" borderId="31" xfId="34" applyNumberFormat="1" applyFont="1" applyFill="1" applyBorder="1" applyAlignment="1" applyProtection="1">
      <alignment vertical="center" wrapText="1"/>
      <protection/>
    </xf>
    <xf numFmtId="0" fontId="8" fillId="0" borderId="32" xfId="34" applyNumberFormat="1" applyFont="1" applyFill="1" applyBorder="1" applyAlignment="1" applyProtection="1">
      <alignment horizontal="center" vertical="center" wrapText="1"/>
      <protection/>
    </xf>
    <xf numFmtId="0" fontId="7" fillId="0" borderId="25" xfId="34" applyNumberFormat="1" applyFont="1" applyFill="1" applyBorder="1" applyAlignment="1" applyProtection="1">
      <alignment horizontal="center" vertical="center" wrapText="1"/>
      <protection/>
    </xf>
    <xf numFmtId="0" fontId="8" fillId="0" borderId="19" xfId="34" applyNumberFormat="1" applyFont="1" applyFill="1" applyBorder="1" applyAlignment="1" applyProtection="1">
      <alignment horizontal="center" vertical="center" wrapText="1"/>
      <protection/>
    </xf>
    <xf numFmtId="0" fontId="8" fillId="0" borderId="20" xfId="34" applyNumberFormat="1" applyFont="1" applyFill="1" applyBorder="1" applyAlignment="1" applyProtection="1">
      <alignment horizontal="center" vertical="center" wrapText="1"/>
      <protection/>
    </xf>
    <xf numFmtId="0" fontId="8" fillId="0" borderId="12" xfId="34" applyNumberFormat="1" applyFont="1" applyFill="1" applyBorder="1" applyAlignment="1" applyProtection="1">
      <alignment horizontal="center" vertical="center" wrapText="1"/>
      <protection/>
    </xf>
    <xf numFmtId="0" fontId="8" fillId="0" borderId="33" xfId="34" applyNumberFormat="1" applyFont="1" applyFill="1" applyBorder="1" applyAlignment="1" applyProtection="1">
      <alignment horizontal="center" vertical="center" wrapText="1"/>
      <protection/>
    </xf>
    <xf numFmtId="0" fontId="9" fillId="0" borderId="33" xfId="34" applyNumberFormat="1" applyFont="1" applyFill="1" applyBorder="1" applyAlignment="1" applyProtection="1">
      <alignment horizontal="center" vertical="center" wrapText="1"/>
      <protection/>
    </xf>
    <xf numFmtId="0" fontId="8" fillId="0" borderId="13" xfId="34" applyNumberFormat="1" applyFont="1" applyFill="1" applyBorder="1" applyAlignment="1" applyProtection="1">
      <alignment horizontal="center" vertical="center" wrapText="1"/>
      <protection/>
    </xf>
    <xf numFmtId="0" fontId="8" fillId="0" borderId="21" xfId="34" applyNumberFormat="1" applyFont="1" applyFill="1" applyBorder="1" applyAlignment="1" applyProtection="1">
      <alignment horizontal="center" vertical="center" wrapText="1"/>
      <protection/>
    </xf>
    <xf numFmtId="0" fontId="9" fillId="0" borderId="19" xfId="34" applyNumberFormat="1" applyFont="1" applyFill="1" applyBorder="1" applyAlignment="1" applyProtection="1">
      <alignment horizontal="center" vertical="center" wrapText="1"/>
      <protection/>
    </xf>
    <xf numFmtId="0" fontId="8" fillId="0" borderId="34" xfId="34" applyNumberFormat="1" applyFont="1" applyFill="1" applyBorder="1" applyAlignment="1" applyProtection="1">
      <alignment horizontal="center" vertical="center" wrapText="1"/>
      <protection/>
    </xf>
    <xf numFmtId="0" fontId="8" fillId="0" borderId="33" xfId="34" applyNumberFormat="1" applyFont="1" applyFill="1" applyBorder="1" applyAlignment="1" applyProtection="1">
      <alignment vertical="center" wrapText="1"/>
      <protection/>
    </xf>
    <xf numFmtId="0" fontId="8" fillId="0" borderId="35" xfId="34" applyNumberFormat="1" applyFont="1" applyFill="1" applyBorder="1" applyAlignment="1" applyProtection="1">
      <alignment vertical="center" wrapText="1"/>
      <protection/>
    </xf>
    <xf numFmtId="0" fontId="7" fillId="0" borderId="36" xfId="34" applyNumberFormat="1" applyFont="1" applyFill="1" applyBorder="1" applyAlignment="1" applyProtection="1">
      <alignment horizontal="center" vertical="center" wrapText="1"/>
      <protection/>
    </xf>
    <xf numFmtId="0" fontId="7" fillId="0" borderId="36" xfId="34" applyNumberFormat="1" applyFont="1" applyFill="1" applyBorder="1" applyAlignment="1" applyProtection="1">
      <alignment horizontal="center" vertical="center"/>
      <protection/>
    </xf>
    <xf numFmtId="0" fontId="8" fillId="0" borderId="36" xfId="34" applyNumberFormat="1" applyFont="1" applyFill="1" applyBorder="1" applyAlignment="1" applyProtection="1">
      <alignment horizontal="center" vertical="center" wrapText="1"/>
      <protection/>
    </xf>
    <xf numFmtId="0" fontId="8" fillId="0" borderId="22" xfId="34" applyNumberFormat="1" applyFont="1" applyFill="1" applyBorder="1" applyAlignment="1" applyProtection="1">
      <alignment horizontal="center" vertical="center" wrapText="1"/>
      <protection/>
    </xf>
    <xf numFmtId="0" fontId="8" fillId="0" borderId="17" xfId="34" applyNumberFormat="1" applyFont="1" applyFill="1" applyBorder="1" applyAlignment="1" applyProtection="1">
      <alignment horizontal="center" vertical="center" wrapText="1"/>
      <protection/>
    </xf>
    <xf numFmtId="0" fontId="8" fillId="0" borderId="37" xfId="34" applyNumberFormat="1" applyFont="1" applyFill="1" applyBorder="1" applyAlignment="1" applyProtection="1">
      <alignment horizontal="center" vertical="center" wrapText="1"/>
      <protection/>
    </xf>
    <xf numFmtId="0" fontId="9" fillId="0" borderId="37" xfId="34" applyNumberFormat="1" applyFont="1" applyFill="1" applyBorder="1" applyAlignment="1" applyProtection="1">
      <alignment horizontal="center" vertical="center" wrapText="1"/>
      <protection/>
    </xf>
    <xf numFmtId="0" fontId="8" fillId="0" borderId="18" xfId="34" applyNumberFormat="1" applyFont="1" applyFill="1" applyBorder="1" applyAlignment="1" applyProtection="1">
      <alignment horizontal="center" vertical="center" wrapText="1"/>
      <protection/>
    </xf>
    <xf numFmtId="0" fontId="8" fillId="0" borderId="24" xfId="34" applyNumberFormat="1" applyFont="1" applyFill="1" applyBorder="1" applyAlignment="1" applyProtection="1">
      <alignment horizontal="center" vertical="center" wrapText="1"/>
      <protection/>
    </xf>
    <xf numFmtId="0" fontId="9" fillId="0" borderId="36" xfId="34" applyNumberFormat="1" applyFont="1" applyFill="1" applyBorder="1" applyAlignment="1" applyProtection="1">
      <alignment horizontal="center" vertical="center" wrapText="1"/>
      <protection/>
    </xf>
    <xf numFmtId="0" fontId="8" fillId="0" borderId="38" xfId="34" applyNumberFormat="1" applyFont="1" applyFill="1" applyBorder="1" applyAlignment="1" applyProtection="1">
      <alignment horizontal="center" vertical="center" wrapText="1"/>
      <protection/>
    </xf>
    <xf numFmtId="0" fontId="8" fillId="0" borderId="37" xfId="34" applyNumberFormat="1" applyFont="1" applyFill="1" applyBorder="1" applyAlignment="1" applyProtection="1">
      <alignment vertical="center" wrapText="1"/>
      <protection/>
    </xf>
    <xf numFmtId="164" fontId="8" fillId="0" borderId="39" xfId="34" applyNumberFormat="1" applyFont="1" applyFill="1" applyBorder="1" applyAlignment="1" applyProtection="1">
      <alignment vertical="center" wrapText="1"/>
      <protection/>
    </xf>
    <xf numFmtId="0" fontId="7" fillId="0" borderId="40" xfId="34" applyNumberFormat="1" applyFont="1" applyFill="1" applyBorder="1" applyAlignment="1" applyProtection="1">
      <alignment/>
      <protection/>
    </xf>
    <xf numFmtId="4" fontId="7" fillId="0" borderId="32" xfId="34" applyNumberFormat="1" applyFont="1" applyFill="1" applyBorder="1" applyAlignment="1" applyProtection="1">
      <alignment horizontal="center"/>
      <protection/>
    </xf>
    <xf numFmtId="3" fontId="7" fillId="0" borderId="32" xfId="34" applyNumberFormat="1" applyFont="1" applyFill="1" applyBorder="1" applyAlignment="1" applyProtection="1">
      <alignment horizontal="center"/>
      <protection/>
    </xf>
    <xf numFmtId="3" fontId="7" fillId="0" borderId="41" xfId="34" applyNumberFormat="1" applyFont="1" applyFill="1" applyBorder="1" applyAlignment="1" applyProtection="1">
      <alignment horizontal="center"/>
      <protection/>
    </xf>
    <xf numFmtId="3" fontId="7" fillId="0" borderId="42" xfId="34" applyNumberFormat="1" applyFont="1" applyFill="1" applyBorder="1" applyAlignment="1" applyProtection="1">
      <alignment horizontal="center"/>
      <protection/>
    </xf>
    <xf numFmtId="3" fontId="2" fillId="0" borderId="43" xfId="34" applyNumberFormat="1" applyFont="1" applyFill="1" applyBorder="1" applyAlignment="1" applyProtection="1">
      <alignment horizontal="center"/>
      <protection/>
    </xf>
    <xf numFmtId="3" fontId="7" fillId="0" borderId="44" xfId="34" applyNumberFormat="1" applyFont="1" applyFill="1" applyBorder="1" applyAlignment="1" applyProtection="1">
      <alignment horizontal="center"/>
      <protection/>
    </xf>
    <xf numFmtId="3" fontId="7" fillId="0" borderId="45" xfId="34" applyNumberFormat="1" applyFont="1" applyFill="1" applyBorder="1" applyAlignment="1" applyProtection="1">
      <alignment horizontal="center"/>
      <protection/>
    </xf>
    <xf numFmtId="3" fontId="7" fillId="0" borderId="34" xfId="34" applyNumberFormat="1" applyFont="1" applyFill="1" applyBorder="1" applyAlignment="1" applyProtection="1">
      <alignment horizontal="center"/>
      <protection/>
    </xf>
    <xf numFmtId="3" fontId="7" fillId="0" borderId="43" xfId="34" applyNumberFormat="1" applyFont="1" applyFill="1" applyBorder="1" applyAlignment="1" applyProtection="1">
      <alignment horizontal="center"/>
      <protection/>
    </xf>
    <xf numFmtId="3" fontId="7" fillId="0" borderId="46" xfId="34" applyNumberFormat="1" applyFont="1" applyFill="1" applyBorder="1" applyAlignment="1" applyProtection="1">
      <alignment horizontal="center"/>
      <protection/>
    </xf>
    <xf numFmtId="3" fontId="7" fillId="0" borderId="47" xfId="34" applyNumberFormat="1" applyFont="1" applyFill="1" applyBorder="1" applyAlignment="1" applyProtection="1">
      <alignment horizontal="center"/>
      <protection/>
    </xf>
    <xf numFmtId="3" fontId="7" fillId="0" borderId="15" xfId="34" applyNumberFormat="1" applyFont="1" applyFill="1" applyBorder="1" applyAlignment="1" applyProtection="1">
      <alignment horizontal="center"/>
      <protection/>
    </xf>
    <xf numFmtId="3" fontId="7" fillId="0" borderId="48" xfId="34" applyNumberFormat="1" applyFont="1" applyFill="1" applyBorder="1" applyAlignment="1" applyProtection="1">
      <alignment horizontal="center"/>
      <protection/>
    </xf>
    <xf numFmtId="3" fontId="7" fillId="0" borderId="0" xfId="34" applyNumberFormat="1" applyFont="1" applyFill="1" applyBorder="1" applyAlignment="1" applyProtection="1">
      <alignment horizontal="center"/>
      <protection/>
    </xf>
    <xf numFmtId="3" fontId="7" fillId="0" borderId="14" xfId="34" applyNumberFormat="1" applyFont="1" applyFill="1" applyBorder="1" applyAlignment="1" applyProtection="1">
      <alignment horizontal="center"/>
      <protection/>
    </xf>
    <xf numFmtId="1" fontId="7" fillId="0" borderId="0" xfId="34" applyNumberFormat="1" applyFont="1" applyFill="1" applyBorder="1" applyAlignment="1" applyProtection="1">
      <alignment/>
      <protection/>
    </xf>
    <xf numFmtId="0" fontId="2" fillId="0" borderId="25" xfId="34" applyNumberFormat="1" applyFont="1" applyFill="1" applyBorder="1" applyAlignment="1" applyProtection="1">
      <alignment/>
      <protection/>
    </xf>
    <xf numFmtId="4" fontId="2" fillId="0" borderId="14" xfId="34" applyNumberFormat="1" applyFont="1" applyFill="1" applyBorder="1" applyAlignment="1" applyProtection="1">
      <alignment horizontal="center"/>
      <protection/>
    </xf>
    <xf numFmtId="3" fontId="7" fillId="0" borderId="26" xfId="34" applyNumberFormat="1" applyFont="1" applyFill="1" applyBorder="1" applyAlignment="1" applyProtection="1">
      <alignment horizontal="center"/>
      <protection/>
    </xf>
    <xf numFmtId="3" fontId="7" fillId="0" borderId="27" xfId="34" applyNumberFormat="1" applyFont="1" applyFill="1" applyBorder="1" applyAlignment="1" applyProtection="1">
      <alignment horizontal="center"/>
      <protection/>
    </xf>
    <xf numFmtId="3" fontId="2" fillId="0" borderId="27" xfId="34" applyNumberFormat="1" applyFont="1" applyFill="1" applyBorder="1" applyAlignment="1" applyProtection="1">
      <alignment horizontal="center"/>
      <protection/>
    </xf>
    <xf numFmtId="3" fontId="7" fillId="0" borderId="28" xfId="34" applyNumberFormat="1" applyFont="1" applyFill="1" applyBorder="1" applyAlignment="1" applyProtection="1">
      <alignment horizontal="center"/>
      <protection/>
    </xf>
    <xf numFmtId="3" fontId="7" fillId="0" borderId="49" xfId="34" applyNumberFormat="1" applyFont="1" applyFill="1" applyBorder="1" applyAlignment="1" applyProtection="1">
      <alignment horizontal="center"/>
      <protection/>
    </xf>
    <xf numFmtId="3" fontId="7" fillId="0" borderId="50" xfId="34" applyNumberFormat="1" applyFont="1" applyFill="1" applyBorder="1" applyAlignment="1" applyProtection="1">
      <alignment horizontal="center"/>
      <protection/>
    </xf>
    <xf numFmtId="3" fontId="7" fillId="0" borderId="51" xfId="34" applyNumberFormat="1" applyFont="1" applyFill="1" applyBorder="1" applyAlignment="1" applyProtection="1">
      <alignment horizontal="center"/>
      <protection/>
    </xf>
    <xf numFmtId="3" fontId="7" fillId="0" borderId="25" xfId="34" applyNumberFormat="1" applyFont="1" applyFill="1" applyBorder="1" applyAlignment="1" applyProtection="1">
      <alignment horizontal="center"/>
      <protection/>
    </xf>
    <xf numFmtId="3" fontId="7" fillId="0" borderId="52" xfId="34" applyNumberFormat="1" applyFont="1" applyFill="1" applyBorder="1" applyAlignment="1" applyProtection="1">
      <alignment horizontal="center"/>
      <protection/>
    </xf>
    <xf numFmtId="3" fontId="7" fillId="0" borderId="53" xfId="34" applyNumberFormat="1" applyFont="1" applyFill="1" applyBorder="1" applyAlignment="1" applyProtection="1">
      <alignment horizontal="center"/>
      <protection/>
    </xf>
    <xf numFmtId="3" fontId="7" fillId="0" borderId="54" xfId="34" applyNumberFormat="1" applyFont="1" applyFill="1" applyBorder="1" applyAlignment="1" applyProtection="1">
      <alignment horizontal="center"/>
      <protection/>
    </xf>
    <xf numFmtId="3" fontId="7" fillId="0" borderId="30" xfId="34" applyNumberFormat="1" applyFont="1" applyFill="1" applyBorder="1" applyAlignment="1" applyProtection="1">
      <alignment horizontal="center"/>
      <protection/>
    </xf>
    <xf numFmtId="3" fontId="7" fillId="0" borderId="55" xfId="34" applyNumberFormat="1" applyFont="1" applyFill="1" applyBorder="1" applyAlignment="1" applyProtection="1">
      <alignment horizontal="center"/>
      <protection/>
    </xf>
    <xf numFmtId="3" fontId="7" fillId="0" borderId="33" xfId="34" applyNumberFormat="1" applyFont="1" applyFill="1" applyBorder="1" applyAlignment="1" applyProtection="1">
      <alignment horizontal="center"/>
      <protection/>
    </xf>
    <xf numFmtId="0" fontId="2" fillId="0" borderId="56" xfId="34" applyNumberFormat="1" applyFont="1" applyFill="1" applyBorder="1" applyAlignment="1" applyProtection="1">
      <alignment/>
      <protection/>
    </xf>
    <xf numFmtId="4" fontId="2" fillId="0" borderId="52" xfId="34" applyNumberFormat="1" applyFont="1" applyFill="1" applyBorder="1" applyAlignment="1" applyProtection="1">
      <alignment horizontal="center"/>
      <protection/>
    </xf>
    <xf numFmtId="3" fontId="7" fillId="0" borderId="57" xfId="34" applyNumberFormat="1" applyFont="1" applyFill="1" applyBorder="1" applyAlignment="1" applyProtection="1">
      <alignment horizontal="center"/>
      <protection/>
    </xf>
    <xf numFmtId="3" fontId="2" fillId="0" borderId="30" xfId="34" applyNumberFormat="1" applyFont="1" applyFill="1" applyBorder="1" applyAlignment="1" applyProtection="1">
      <alignment horizontal="center"/>
      <protection/>
    </xf>
    <xf numFmtId="3" fontId="7" fillId="0" borderId="58" xfId="34" applyNumberFormat="1" applyFont="1" applyFill="1" applyBorder="1" applyAlignment="1" applyProtection="1">
      <alignment horizontal="center"/>
      <protection/>
    </xf>
    <xf numFmtId="3" fontId="7" fillId="0" borderId="31" xfId="34" applyNumberFormat="1" applyFont="1" applyFill="1" applyBorder="1" applyAlignment="1" applyProtection="1">
      <alignment horizontal="center"/>
      <protection/>
    </xf>
    <xf numFmtId="3" fontId="7" fillId="0" borderId="59" xfId="34" applyNumberFormat="1" applyFont="1" applyFill="1" applyBorder="1" applyAlignment="1" applyProtection="1">
      <alignment horizontal="center"/>
      <protection/>
    </xf>
    <xf numFmtId="0" fontId="2" fillId="0" borderId="60" xfId="34" applyNumberFormat="1" applyFont="1" applyFill="1" applyBorder="1" applyAlignment="1" applyProtection="1">
      <alignment/>
      <protection/>
    </xf>
    <xf numFmtId="4" fontId="2" fillId="0" borderId="53" xfId="34" applyNumberFormat="1" applyFont="1" applyFill="1" applyBorder="1" applyAlignment="1" applyProtection="1">
      <alignment horizontal="center"/>
      <protection/>
    </xf>
    <xf numFmtId="3" fontId="7" fillId="0" borderId="12" xfId="34" applyNumberFormat="1" applyFont="1" applyFill="1" applyBorder="1" applyAlignment="1" applyProtection="1">
      <alignment horizontal="center"/>
      <protection/>
    </xf>
    <xf numFmtId="3" fontId="2" fillId="0" borderId="33" xfId="34" applyNumberFormat="1" applyFont="1" applyFill="1" applyBorder="1" applyAlignment="1" applyProtection="1">
      <alignment horizontal="center"/>
      <protection/>
    </xf>
    <xf numFmtId="3" fontId="7" fillId="0" borderId="13" xfId="34" applyNumberFormat="1" applyFont="1" applyFill="1" applyBorder="1" applyAlignment="1" applyProtection="1">
      <alignment horizontal="center"/>
      <protection/>
    </xf>
    <xf numFmtId="3" fontId="7" fillId="0" borderId="35" xfId="34" applyNumberFormat="1" applyFont="1" applyFill="1" applyBorder="1" applyAlignment="1" applyProtection="1">
      <alignment horizontal="center"/>
      <protection/>
    </xf>
    <xf numFmtId="3" fontId="7" fillId="0" borderId="61" xfId="34" applyNumberFormat="1" applyFont="1" applyFill="1" applyBorder="1" applyAlignment="1" applyProtection="1">
      <alignment horizontal="center"/>
      <protection/>
    </xf>
    <xf numFmtId="0" fontId="2" fillId="0" borderId="62" xfId="34" applyNumberFormat="1" applyFont="1" applyFill="1" applyBorder="1" applyAlignment="1" applyProtection="1">
      <alignment/>
      <protection/>
    </xf>
    <xf numFmtId="4" fontId="2" fillId="0" borderId="63" xfId="34" applyNumberFormat="1" applyFont="1" applyFill="1" applyBorder="1" applyAlignment="1" applyProtection="1">
      <alignment horizontal="center"/>
      <protection/>
    </xf>
    <xf numFmtId="3" fontId="7" fillId="0" borderId="63" xfId="34" applyNumberFormat="1" applyFont="1" applyFill="1" applyBorder="1" applyAlignment="1" applyProtection="1">
      <alignment horizontal="center"/>
      <protection/>
    </xf>
    <xf numFmtId="3" fontId="7" fillId="0" borderId="64" xfId="34" applyNumberFormat="1" applyFont="1" applyFill="1" applyBorder="1" applyAlignment="1" applyProtection="1">
      <alignment horizontal="center"/>
      <protection/>
    </xf>
    <xf numFmtId="3" fontId="7" fillId="0" borderId="65" xfId="34" applyNumberFormat="1" applyFont="1" applyFill="1" applyBorder="1" applyAlignment="1" applyProtection="1">
      <alignment horizontal="center"/>
      <protection/>
    </xf>
    <xf numFmtId="3" fontId="2" fillId="0" borderId="65" xfId="34" applyNumberFormat="1" applyFont="1" applyFill="1" applyBorder="1" applyAlignment="1" applyProtection="1">
      <alignment horizontal="center"/>
      <protection/>
    </xf>
    <xf numFmtId="3" fontId="7" fillId="0" borderId="66" xfId="34" applyNumberFormat="1" applyFont="1" applyFill="1" applyBorder="1" applyAlignment="1" applyProtection="1">
      <alignment horizontal="center"/>
      <protection/>
    </xf>
    <xf numFmtId="3" fontId="7" fillId="0" borderId="67" xfId="34" applyNumberFormat="1" applyFont="1" applyFill="1" applyBorder="1" applyAlignment="1" applyProtection="1">
      <alignment horizontal="center"/>
      <protection/>
    </xf>
    <xf numFmtId="3" fontId="7" fillId="0" borderId="68" xfId="34" applyNumberFormat="1" applyFont="1" applyFill="1" applyBorder="1" applyAlignment="1" applyProtection="1">
      <alignment horizontal="center"/>
      <protection/>
    </xf>
    <xf numFmtId="3" fontId="7" fillId="0" borderId="69" xfId="34" applyNumberFormat="1" applyFont="1" applyFill="1" applyBorder="1" applyAlignment="1" applyProtection="1">
      <alignment horizontal="center"/>
      <protection/>
    </xf>
    <xf numFmtId="0" fontId="2" fillId="0" borderId="40" xfId="34" applyNumberFormat="1" applyFont="1" applyFill="1" applyBorder="1" applyAlignment="1" applyProtection="1">
      <alignment/>
      <protection/>
    </xf>
    <xf numFmtId="4" fontId="2" fillId="0" borderId="32" xfId="34" applyNumberFormat="1" applyFont="1" applyFill="1" applyBorder="1" applyAlignment="1" applyProtection="1">
      <alignment horizontal="center"/>
      <protection/>
    </xf>
    <xf numFmtId="3" fontId="2" fillId="0" borderId="42" xfId="34" applyNumberFormat="1" applyFont="1" applyFill="1" applyBorder="1" applyAlignment="1" applyProtection="1">
      <alignment horizontal="center"/>
      <protection/>
    </xf>
    <xf numFmtId="0" fontId="7" fillId="0" borderId="25" xfId="34" applyNumberFormat="1" applyFont="1" applyFill="1" applyBorder="1" applyAlignment="1" applyProtection="1">
      <alignment/>
      <protection/>
    </xf>
    <xf numFmtId="4" fontId="7" fillId="0" borderId="14" xfId="34" applyNumberFormat="1" applyFont="1" applyFill="1" applyBorder="1" applyAlignment="1" applyProtection="1">
      <alignment horizontal="center"/>
      <protection/>
    </xf>
    <xf numFmtId="0" fontId="7" fillId="0" borderId="56" xfId="34" applyNumberFormat="1" applyFont="1" applyFill="1" applyBorder="1" applyAlignment="1" applyProtection="1">
      <alignment/>
      <protection/>
    </xf>
    <xf numFmtId="4" fontId="7" fillId="0" borderId="52" xfId="34" applyNumberFormat="1" applyFont="1" applyFill="1" applyBorder="1" applyAlignment="1" applyProtection="1">
      <alignment horizontal="center"/>
      <protection/>
    </xf>
    <xf numFmtId="0" fontId="7" fillId="0" borderId="60" xfId="34" applyNumberFormat="1" applyFont="1" applyFill="1" applyBorder="1" applyAlignment="1" applyProtection="1">
      <alignment/>
      <protection/>
    </xf>
    <xf numFmtId="0" fontId="7" fillId="0" borderId="62" xfId="34" applyNumberFormat="1" applyFont="1" applyFill="1" applyBorder="1" applyAlignment="1" applyProtection="1">
      <alignment/>
      <protection/>
    </xf>
    <xf numFmtId="3" fontId="7" fillId="0" borderId="70" xfId="34" applyNumberFormat="1" applyFont="1" applyFill="1" applyBorder="1" applyAlignment="1" applyProtection="1">
      <alignment horizontal="center"/>
      <protection/>
    </xf>
    <xf numFmtId="0" fontId="7" fillId="0" borderId="0" xfId="34" applyNumberFormat="1" applyFont="1" applyFill="1" applyBorder="1" applyAlignment="1" applyProtection="1">
      <alignment/>
      <protection/>
    </xf>
    <xf numFmtId="4" fontId="7" fillId="0" borderId="0" xfId="34" applyNumberFormat="1" applyFont="1" applyFill="1" applyBorder="1" applyAlignment="1" applyProtection="1">
      <alignment horizontal="center"/>
      <protection/>
    </xf>
    <xf numFmtId="3" fontId="7" fillId="0" borderId="23" xfId="34" applyNumberFormat="1" applyFont="1" applyFill="1" applyBorder="1" applyAlignment="1" applyProtection="1">
      <alignment horizontal="center"/>
      <protection/>
    </xf>
    <xf numFmtId="0" fontId="7" fillId="0" borderId="71" xfId="34" applyNumberFormat="1" applyFont="1" applyFill="1" applyBorder="1" applyAlignment="1" applyProtection="1">
      <alignment/>
      <protection/>
    </xf>
    <xf numFmtId="0" fontId="7" fillId="0" borderId="72" xfId="34" applyNumberFormat="1" applyFont="1" applyFill="1" applyBorder="1" applyAlignment="1" applyProtection="1">
      <alignment horizontal="center"/>
      <protection/>
    </xf>
    <xf numFmtId="3" fontId="7" fillId="0" borderId="72" xfId="34" applyNumberFormat="1" applyFont="1" applyFill="1" applyBorder="1" applyAlignment="1" applyProtection="1">
      <alignment horizontal="center"/>
      <protection/>
    </xf>
    <xf numFmtId="3" fontId="7" fillId="0" borderId="10" xfId="34" applyNumberFormat="1" applyFont="1" applyFill="1" applyBorder="1" applyAlignment="1" applyProtection="1">
      <alignment horizontal="center"/>
      <protection/>
    </xf>
    <xf numFmtId="3" fontId="7" fillId="0" borderId="73" xfId="34" applyNumberFormat="1" applyFont="1" applyFill="1" applyBorder="1" applyAlignment="1" applyProtection="1">
      <alignment horizontal="center"/>
      <protection/>
    </xf>
    <xf numFmtId="3" fontId="7" fillId="0" borderId="11" xfId="34" applyNumberFormat="1" applyFont="1" applyFill="1" applyBorder="1" applyAlignment="1" applyProtection="1">
      <alignment horizontal="center"/>
      <protection/>
    </xf>
    <xf numFmtId="3" fontId="7" fillId="0" borderId="74" xfId="34" applyNumberFormat="1" applyFont="1" applyFill="1" applyBorder="1" applyAlignment="1" applyProtection="1">
      <alignment horizontal="center"/>
      <protection/>
    </xf>
    <xf numFmtId="3" fontId="7" fillId="0" borderId="75" xfId="34" applyNumberFormat="1" applyFont="1" applyFill="1" applyBorder="1" applyAlignment="1" applyProtection="1">
      <alignment horizontal="center"/>
      <protection/>
    </xf>
    <xf numFmtId="3" fontId="7" fillId="0" borderId="76" xfId="34" applyNumberFormat="1" applyFont="1" applyFill="1" applyBorder="1" applyAlignment="1" applyProtection="1">
      <alignment horizontal="center"/>
      <protection/>
    </xf>
    <xf numFmtId="0" fontId="2" fillId="0" borderId="53" xfId="34" applyNumberFormat="1" applyFont="1" applyFill="1" applyBorder="1" applyAlignment="1" applyProtection="1">
      <alignment horizontal="center"/>
      <protection/>
    </xf>
    <xf numFmtId="0" fontId="7" fillId="0" borderId="53" xfId="34" applyNumberFormat="1" applyFont="1" applyFill="1" applyBorder="1" applyAlignment="1" applyProtection="1">
      <alignment horizontal="center"/>
      <protection/>
    </xf>
    <xf numFmtId="4" fontId="7" fillId="0" borderId="53" xfId="34" applyNumberFormat="1" applyFont="1" applyFill="1" applyBorder="1" applyAlignment="1" applyProtection="1">
      <alignment horizontal="center"/>
      <protection/>
    </xf>
    <xf numFmtId="3" fontId="7" fillId="0" borderId="17" xfId="34" applyNumberFormat="1" applyFont="1" applyFill="1" applyBorder="1" applyAlignment="1" applyProtection="1">
      <alignment horizontal="center"/>
      <protection/>
    </xf>
    <xf numFmtId="3" fontId="7" fillId="0" borderId="37" xfId="34" applyNumberFormat="1" applyFont="1" applyFill="1" applyBorder="1" applyAlignment="1" applyProtection="1">
      <alignment horizontal="center"/>
      <protection/>
    </xf>
    <xf numFmtId="3" fontId="7" fillId="0" borderId="18" xfId="34" applyNumberFormat="1" applyFont="1" applyFill="1" applyBorder="1" applyAlignment="1" applyProtection="1">
      <alignment horizontal="center"/>
      <protection/>
    </xf>
    <xf numFmtId="1" fontId="2" fillId="0" borderId="0" xfId="34" applyNumberFormat="1" applyFont="1" applyFill="1" applyBorder="1" applyAlignment="1" applyProtection="1">
      <alignment/>
      <protection/>
    </xf>
    <xf numFmtId="1" fontId="7" fillId="0" borderId="75" xfId="34" applyNumberFormat="1" applyFont="1" applyFill="1" applyBorder="1" applyAlignment="1" applyProtection="1">
      <alignment/>
      <protection/>
    </xf>
    <xf numFmtId="1" fontId="7" fillId="0" borderId="73" xfId="34" applyNumberFormat="1" applyFont="1" applyFill="1" applyBorder="1" applyAlignment="1" applyProtection="1">
      <alignment/>
      <protection/>
    </xf>
    <xf numFmtId="1" fontId="7" fillId="0" borderId="11" xfId="34" applyNumberFormat="1" applyFont="1" applyFill="1" applyBorder="1" applyAlignment="1" applyProtection="1">
      <alignment/>
      <protection/>
    </xf>
    <xf numFmtId="1" fontId="7" fillId="0" borderId="55" xfId="34" applyNumberFormat="1" applyFont="1" applyFill="1" applyBorder="1" applyAlignment="1" applyProtection="1">
      <alignment/>
      <protection/>
    </xf>
    <xf numFmtId="1" fontId="7" fillId="0" borderId="33" xfId="34" applyNumberFormat="1" applyFont="1" applyFill="1" applyBorder="1" applyAlignment="1" applyProtection="1">
      <alignment/>
      <protection/>
    </xf>
    <xf numFmtId="0" fontId="2" fillId="0" borderId="53" xfId="34" applyNumberFormat="1" applyFont="1" applyFill="1" applyBorder="1" applyAlignment="1" applyProtection="1">
      <alignment/>
      <protection/>
    </xf>
    <xf numFmtId="1" fontId="7" fillId="0" borderId="53" xfId="34" applyNumberFormat="1" applyFont="1" applyFill="1" applyBorder="1" applyAlignment="1" applyProtection="1">
      <alignment/>
      <protection/>
    </xf>
    <xf numFmtId="1" fontId="7" fillId="0" borderId="13" xfId="34" applyNumberFormat="1" applyFont="1" applyFill="1" applyBorder="1" applyAlignment="1" applyProtection="1">
      <alignment/>
      <protection/>
    </xf>
    <xf numFmtId="0" fontId="2" fillId="33" borderId="60" xfId="34" applyNumberFormat="1" applyFont="1" applyFill="1" applyBorder="1" applyAlignment="1" applyProtection="1">
      <alignment/>
      <protection/>
    </xf>
    <xf numFmtId="0" fontId="2" fillId="33" borderId="53" xfId="34" applyNumberFormat="1" applyFont="1" applyFill="1" applyBorder="1" applyAlignment="1" applyProtection="1">
      <alignment/>
      <protection/>
    </xf>
    <xf numFmtId="1" fontId="7" fillId="33" borderId="53" xfId="34" applyNumberFormat="1" applyFont="1" applyFill="1" applyBorder="1" applyAlignment="1" applyProtection="1">
      <alignment/>
      <protection/>
    </xf>
    <xf numFmtId="1" fontId="7" fillId="33" borderId="55" xfId="34" applyNumberFormat="1" applyFont="1" applyFill="1" applyBorder="1" applyAlignment="1" applyProtection="1">
      <alignment/>
      <protection/>
    </xf>
    <xf numFmtId="1" fontId="7" fillId="33" borderId="33" xfId="34" applyNumberFormat="1" applyFont="1" applyFill="1" applyBorder="1" applyAlignment="1" applyProtection="1">
      <alignment/>
      <protection/>
    </xf>
    <xf numFmtId="1" fontId="7" fillId="33" borderId="13" xfId="34" applyNumberFormat="1" applyFont="1" applyFill="1" applyBorder="1" applyAlignment="1" applyProtection="1">
      <alignment/>
      <protection/>
    </xf>
    <xf numFmtId="1" fontId="7" fillId="33" borderId="0" xfId="34" applyNumberFormat="1" applyFont="1" applyFill="1" applyBorder="1" applyAlignment="1" applyProtection="1">
      <alignment/>
      <protection/>
    </xf>
    <xf numFmtId="0" fontId="2" fillId="33" borderId="0" xfId="34" applyNumberFormat="1" applyFont="1" applyFill="1" applyBorder="1" applyAlignment="1" applyProtection="1">
      <alignment/>
      <protection/>
    </xf>
    <xf numFmtId="0" fontId="7" fillId="0" borderId="53" xfId="34" applyNumberFormat="1" applyFont="1" applyFill="1" applyBorder="1" applyAlignment="1" applyProtection="1">
      <alignment/>
      <protection/>
    </xf>
    <xf numFmtId="0" fontId="7" fillId="0" borderId="12" xfId="34" applyNumberFormat="1" applyFont="1" applyFill="1" applyBorder="1" applyAlignment="1" applyProtection="1">
      <alignment/>
      <protection/>
    </xf>
    <xf numFmtId="0" fontId="7" fillId="0" borderId="33" xfId="34" applyNumberFormat="1" applyFont="1" applyFill="1" applyBorder="1" applyAlignment="1" applyProtection="1">
      <alignment/>
      <protection/>
    </xf>
    <xf numFmtId="0" fontId="7" fillId="0" borderId="13" xfId="34" applyNumberFormat="1" applyFont="1" applyFill="1" applyBorder="1" applyAlignment="1" applyProtection="1">
      <alignment/>
      <protection/>
    </xf>
    <xf numFmtId="0" fontId="7" fillId="0" borderId="35" xfId="34" applyNumberFormat="1" applyFont="1" applyFill="1" applyBorder="1" applyAlignment="1" applyProtection="1">
      <alignment/>
      <protection/>
    </xf>
    <xf numFmtId="0" fontId="7" fillId="0" borderId="61" xfId="34" applyNumberFormat="1" applyFont="1" applyFill="1" applyBorder="1" applyAlignment="1" applyProtection="1">
      <alignment/>
      <protection/>
    </xf>
    <xf numFmtId="1" fontId="7" fillId="0" borderId="12" xfId="34" applyNumberFormat="1" applyFont="1" applyFill="1" applyBorder="1" applyAlignment="1" applyProtection="1">
      <alignment/>
      <protection/>
    </xf>
    <xf numFmtId="0" fontId="2" fillId="0" borderId="33" xfId="34" applyNumberFormat="1" applyFont="1" applyFill="1" applyBorder="1" applyAlignment="1" applyProtection="1">
      <alignment/>
      <protection/>
    </xf>
    <xf numFmtId="1" fontId="7" fillId="0" borderId="35" xfId="34" applyNumberFormat="1" applyFont="1" applyFill="1" applyBorder="1" applyAlignment="1" applyProtection="1">
      <alignment/>
      <protection/>
    </xf>
    <xf numFmtId="0" fontId="7" fillId="0" borderId="63" xfId="34" applyNumberFormat="1" applyFont="1" applyFill="1" applyBorder="1" applyAlignment="1" applyProtection="1">
      <alignment/>
      <protection/>
    </xf>
    <xf numFmtId="0" fontId="7" fillId="0" borderId="64" xfId="34" applyNumberFormat="1" applyFont="1" applyFill="1" applyBorder="1" applyAlignment="1" applyProtection="1">
      <alignment/>
      <protection/>
    </xf>
    <xf numFmtId="0" fontId="7" fillId="0" borderId="65" xfId="34" applyNumberFormat="1" applyFont="1" applyFill="1" applyBorder="1" applyAlignment="1" applyProtection="1">
      <alignment/>
      <protection/>
    </xf>
    <xf numFmtId="0" fontId="7" fillId="0" borderId="66" xfId="34" applyNumberFormat="1" applyFont="1" applyFill="1" applyBorder="1" applyAlignment="1" applyProtection="1">
      <alignment/>
      <protection/>
    </xf>
    <xf numFmtId="0" fontId="7" fillId="0" borderId="67" xfId="34" applyNumberFormat="1" applyFont="1" applyFill="1" applyBorder="1" applyAlignment="1" applyProtection="1">
      <alignment/>
      <protection/>
    </xf>
    <xf numFmtId="1" fontId="7" fillId="0" borderId="68" xfId="34" applyNumberFormat="1" applyFont="1" applyFill="1" applyBorder="1" applyAlignment="1" applyProtection="1">
      <alignment/>
      <protection/>
    </xf>
    <xf numFmtId="1" fontId="7" fillId="0" borderId="65" xfId="34" applyNumberFormat="1" applyFont="1" applyFill="1" applyBorder="1" applyAlignment="1" applyProtection="1">
      <alignment/>
      <protection/>
    </xf>
    <xf numFmtId="1" fontId="7" fillId="0" borderId="66" xfId="34" applyNumberFormat="1" applyFont="1" applyFill="1" applyBorder="1" applyAlignment="1" applyProtection="1">
      <alignment/>
      <protection/>
    </xf>
    <xf numFmtId="0" fontId="7" fillId="0" borderId="69" xfId="34" applyNumberFormat="1" applyFont="1" applyFill="1" applyBorder="1" applyAlignment="1" applyProtection="1">
      <alignment/>
      <protection/>
    </xf>
    <xf numFmtId="1" fontId="7" fillId="0" borderId="64" xfId="34" applyNumberFormat="1" applyFont="1" applyFill="1" applyBorder="1" applyAlignment="1" applyProtection="1">
      <alignment/>
      <protection/>
    </xf>
    <xf numFmtId="0" fontId="2" fillId="0" borderId="65" xfId="34" applyNumberFormat="1" applyFont="1" applyFill="1" applyBorder="1" applyAlignment="1" applyProtection="1">
      <alignment/>
      <protection/>
    </xf>
    <xf numFmtId="1" fontId="7" fillId="0" borderId="67" xfId="34" applyNumberFormat="1" applyFont="1" applyFill="1" applyBorder="1" applyAlignment="1" applyProtection="1">
      <alignment/>
      <protection/>
    </xf>
    <xf numFmtId="1" fontId="7" fillId="0" borderId="77" xfId="34" applyNumberFormat="1" applyFont="1" applyFill="1" applyBorder="1" applyAlignment="1" applyProtection="1">
      <alignment/>
      <protection/>
    </xf>
    <xf numFmtId="1" fontId="7" fillId="0" borderId="37" xfId="34" applyNumberFormat="1" applyFont="1" applyFill="1" applyBorder="1" applyAlignment="1" applyProtection="1">
      <alignment/>
      <protection/>
    </xf>
    <xf numFmtId="1" fontId="7" fillId="0" borderId="18" xfId="34" applyNumberFormat="1" applyFont="1" applyFill="1" applyBorder="1" applyAlignment="1" applyProtection="1">
      <alignment/>
      <protection/>
    </xf>
    <xf numFmtId="0" fontId="7" fillId="0" borderId="14" xfId="34" applyNumberFormat="1" applyFont="1" applyFill="1" applyBorder="1" applyAlignment="1" applyProtection="1">
      <alignment/>
      <protection/>
    </xf>
    <xf numFmtId="1" fontId="7" fillId="0" borderId="14" xfId="34" applyNumberFormat="1" applyFont="1" applyFill="1" applyBorder="1" applyAlignment="1" applyProtection="1">
      <alignment/>
      <protection/>
    </xf>
    <xf numFmtId="0" fontId="7" fillId="0" borderId="26" xfId="34" applyNumberFormat="1" applyFont="1" applyFill="1" applyBorder="1" applyAlignment="1" applyProtection="1">
      <alignment/>
      <protection/>
    </xf>
    <xf numFmtId="0" fontId="7" fillId="0" borderId="27" xfId="34" applyNumberFormat="1" applyFont="1" applyFill="1" applyBorder="1" applyAlignment="1" applyProtection="1">
      <alignment/>
      <protection/>
    </xf>
    <xf numFmtId="0" fontId="7" fillId="0" borderId="28" xfId="34" applyNumberFormat="1" applyFont="1" applyFill="1" applyBorder="1" applyAlignment="1" applyProtection="1">
      <alignment/>
      <protection/>
    </xf>
    <xf numFmtId="0" fontId="7" fillId="0" borderId="23" xfId="34" applyNumberFormat="1" applyFont="1" applyFill="1" applyBorder="1" applyAlignment="1" applyProtection="1">
      <alignment/>
      <protection/>
    </xf>
    <xf numFmtId="1" fontId="7" fillId="0" borderId="26" xfId="34" applyNumberFormat="1" applyFont="1" applyFill="1" applyBorder="1" applyAlignment="1" applyProtection="1">
      <alignment/>
      <protection/>
    </xf>
    <xf numFmtId="1" fontId="7" fillId="0" borderId="27" xfId="34" applyNumberFormat="1" applyFont="1" applyFill="1" applyBorder="1" applyAlignment="1" applyProtection="1">
      <alignment/>
      <protection/>
    </xf>
    <xf numFmtId="1" fontId="7" fillId="0" borderId="28" xfId="34" applyNumberFormat="1" applyFont="1" applyFill="1" applyBorder="1" applyAlignment="1" applyProtection="1">
      <alignment/>
      <protection/>
    </xf>
    <xf numFmtId="0" fontId="7" fillId="0" borderId="50" xfId="34" applyNumberFormat="1" applyFont="1" applyFill="1" applyBorder="1" applyAlignment="1" applyProtection="1">
      <alignment/>
      <protection/>
    </xf>
    <xf numFmtId="0" fontId="2" fillId="0" borderId="27" xfId="34" applyNumberFormat="1" applyFont="1" applyFill="1" applyBorder="1" applyAlignment="1" applyProtection="1">
      <alignment/>
      <protection/>
    </xf>
    <xf numFmtId="1" fontId="7" fillId="0" borderId="29" xfId="34" applyNumberFormat="1" applyFont="1" applyFill="1" applyBorder="1" applyAlignment="1" applyProtection="1">
      <alignment/>
      <protection/>
    </xf>
    <xf numFmtId="1" fontId="7" fillId="0" borderId="49" xfId="34" applyNumberFormat="1" applyFont="1" applyFill="1" applyBorder="1" applyAlignment="1" applyProtection="1">
      <alignment/>
      <protection/>
    </xf>
    <xf numFmtId="1" fontId="7" fillId="0" borderId="78" xfId="34" applyNumberFormat="1" applyFont="1" applyFill="1" applyBorder="1" applyAlignment="1" applyProtection="1">
      <alignment/>
      <protection/>
    </xf>
    <xf numFmtId="1" fontId="7" fillId="0" borderId="79" xfId="34" applyNumberFormat="1" applyFont="1" applyFill="1" applyBorder="1" applyAlignment="1" applyProtection="1">
      <alignment/>
      <protection/>
    </xf>
    <xf numFmtId="1" fontId="7" fillId="0" borderId="80" xfId="34" applyNumberFormat="1" applyFont="1" applyFill="1" applyBorder="1" applyAlignment="1" applyProtection="1">
      <alignment/>
      <protection/>
    </xf>
    <xf numFmtId="0" fontId="7" fillId="0" borderId="72" xfId="34" applyNumberFormat="1" applyFont="1" applyFill="1" applyBorder="1" applyAlignment="1" applyProtection="1">
      <alignment/>
      <protection/>
    </xf>
    <xf numFmtId="1" fontId="7" fillId="0" borderId="72" xfId="34" applyNumberFormat="1" applyFont="1" applyFill="1" applyBorder="1" applyAlignment="1" applyProtection="1">
      <alignment/>
      <protection/>
    </xf>
    <xf numFmtId="0" fontId="7" fillId="0" borderId="54" xfId="34" applyNumberFormat="1" applyFont="1" applyFill="1" applyBorder="1" applyAlignment="1" applyProtection="1">
      <alignment/>
      <protection/>
    </xf>
    <xf numFmtId="0" fontId="7" fillId="0" borderId="30" xfId="34" applyNumberFormat="1" applyFont="1" applyFill="1" applyBorder="1" applyAlignment="1" applyProtection="1">
      <alignment/>
      <protection/>
    </xf>
    <xf numFmtId="0" fontId="7" fillId="0" borderId="31" xfId="34" applyNumberFormat="1" applyFont="1" applyFill="1" applyBorder="1" applyAlignment="1" applyProtection="1">
      <alignment/>
      <protection/>
    </xf>
    <xf numFmtId="1" fontId="7" fillId="0" borderId="10" xfId="34" applyNumberFormat="1" applyFont="1" applyFill="1" applyBorder="1" applyAlignment="1" applyProtection="1">
      <alignment/>
      <protection/>
    </xf>
    <xf numFmtId="0" fontId="7" fillId="0" borderId="73" xfId="34" applyNumberFormat="1" applyFont="1" applyFill="1" applyBorder="1" applyAlignment="1" applyProtection="1">
      <alignment/>
      <protection/>
    </xf>
    <xf numFmtId="1" fontId="7" fillId="0" borderId="76" xfId="34" applyNumberFormat="1" applyFont="1" applyFill="1" applyBorder="1" applyAlignment="1" applyProtection="1">
      <alignment/>
      <protection/>
    </xf>
    <xf numFmtId="0" fontId="2" fillId="0" borderId="73" xfId="34" applyNumberFormat="1" applyFont="1" applyFill="1" applyBorder="1" applyAlignment="1" applyProtection="1">
      <alignment/>
      <protection/>
    </xf>
    <xf numFmtId="1" fontId="7" fillId="0" borderId="74" xfId="34" applyNumberFormat="1" applyFont="1" applyFill="1" applyBorder="1" applyAlignment="1" applyProtection="1">
      <alignment/>
      <protection/>
    </xf>
    <xf numFmtId="1" fontId="7" fillId="0" borderId="31" xfId="34" applyNumberFormat="1" applyFont="1" applyFill="1" applyBorder="1" applyAlignment="1" applyProtection="1">
      <alignment/>
      <protection/>
    </xf>
    <xf numFmtId="1" fontId="7" fillId="0" borderId="30" xfId="34" applyNumberFormat="1" applyFont="1" applyFill="1" applyBorder="1" applyAlignment="1" applyProtection="1">
      <alignment/>
      <protection/>
    </xf>
    <xf numFmtId="1" fontId="7" fillId="0" borderId="54" xfId="34" applyNumberFormat="1" applyFont="1" applyFill="1" applyBorder="1" applyAlignment="1" applyProtection="1">
      <alignment/>
      <protection/>
    </xf>
    <xf numFmtId="1" fontId="7" fillId="0" borderId="58" xfId="34" applyNumberFormat="1" applyFont="1" applyFill="1" applyBorder="1" applyAlignment="1" applyProtection="1">
      <alignment/>
      <protection/>
    </xf>
    <xf numFmtId="0" fontId="7" fillId="0" borderId="55" xfId="34" applyNumberFormat="1" applyFont="1" applyFill="1" applyBorder="1" applyAlignment="1" applyProtection="1">
      <alignment/>
      <protection/>
    </xf>
    <xf numFmtId="1" fontId="7" fillId="0" borderId="61" xfId="34" applyNumberFormat="1" applyFont="1" applyFill="1" applyBorder="1" applyAlignment="1" applyProtection="1">
      <alignment/>
      <protection/>
    </xf>
    <xf numFmtId="1" fontId="7" fillId="0" borderId="59" xfId="34" applyNumberFormat="1" applyFont="1" applyFill="1" applyBorder="1" applyAlignment="1" applyProtection="1">
      <alignment/>
      <protection/>
    </xf>
    <xf numFmtId="1" fontId="7" fillId="0" borderId="57" xfId="34" applyNumberFormat="1" applyFont="1" applyFill="1" applyBorder="1" applyAlignment="1" applyProtection="1">
      <alignment/>
      <protection/>
    </xf>
    <xf numFmtId="1" fontId="7" fillId="0" borderId="63" xfId="34" applyNumberFormat="1" applyFont="1" applyFill="1" applyBorder="1" applyAlignment="1" applyProtection="1">
      <alignment/>
      <protection/>
    </xf>
    <xf numFmtId="0" fontId="7" fillId="0" borderId="68" xfId="34" applyNumberFormat="1" applyFont="1" applyFill="1" applyBorder="1" applyAlignment="1" applyProtection="1">
      <alignment/>
      <protection/>
    </xf>
    <xf numFmtId="0" fontId="7" fillId="0" borderId="49" xfId="34" applyNumberFormat="1" applyFont="1" applyFill="1" applyBorder="1" applyAlignment="1" applyProtection="1">
      <alignment/>
      <protection/>
    </xf>
    <xf numFmtId="0" fontId="7" fillId="0" borderId="51" xfId="34" applyNumberFormat="1" applyFont="1" applyFill="1" applyBorder="1" applyAlignment="1" applyProtection="1">
      <alignment/>
      <protection/>
    </xf>
    <xf numFmtId="0" fontId="7" fillId="0" borderId="32" xfId="34" applyNumberFormat="1" applyFont="1" applyFill="1" applyBorder="1" applyAlignment="1" applyProtection="1">
      <alignment horizontal="center" vertical="center"/>
      <protection/>
    </xf>
    <xf numFmtId="0" fontId="7" fillId="0" borderId="32" xfId="34" applyNumberFormat="1" applyFont="1" applyFill="1" applyBorder="1" applyAlignment="1" applyProtection="1">
      <alignment horizontal="center" vertical="center" wrapText="1"/>
      <protection/>
    </xf>
    <xf numFmtId="0" fontId="8" fillId="0" borderId="41" xfId="34" applyNumberFormat="1" applyFont="1" applyFill="1" applyBorder="1" applyAlignment="1" applyProtection="1">
      <alignment horizontal="center" vertical="center" wrapText="1"/>
      <protection/>
    </xf>
    <xf numFmtId="0" fontId="8" fillId="0" borderId="42" xfId="34" applyNumberFormat="1" applyFont="1" applyFill="1" applyBorder="1" applyAlignment="1" applyProtection="1">
      <alignment horizontal="center" vertical="center" wrapText="1"/>
      <protection/>
    </xf>
    <xf numFmtId="0" fontId="9" fillId="0" borderId="42" xfId="34" applyNumberFormat="1" applyFont="1" applyFill="1" applyBorder="1" applyAlignment="1" applyProtection="1">
      <alignment horizontal="center" vertical="center" wrapText="1"/>
      <protection/>
    </xf>
    <xf numFmtId="0" fontId="8" fillId="0" borderId="44" xfId="34" applyNumberFormat="1" applyFont="1" applyFill="1" applyBorder="1" applyAlignment="1" applyProtection="1">
      <alignment horizontal="center" vertical="center" wrapText="1"/>
      <protection/>
    </xf>
    <xf numFmtId="0" fontId="9" fillId="0" borderId="32" xfId="34" applyNumberFormat="1" applyFont="1" applyFill="1" applyBorder="1" applyAlignment="1" applyProtection="1">
      <alignment horizontal="center" vertical="center" wrapText="1"/>
      <protection/>
    </xf>
    <xf numFmtId="0" fontId="8" fillId="0" borderId="16" xfId="34" applyNumberFormat="1" applyFont="1" applyFill="1" applyBorder="1" applyAlignment="1" applyProtection="1">
      <alignment horizontal="center" vertical="center" wrapText="1"/>
      <protection/>
    </xf>
    <xf numFmtId="0" fontId="8" fillId="0" borderId="43" xfId="34" applyNumberFormat="1" applyFont="1" applyFill="1" applyBorder="1" applyAlignment="1" applyProtection="1">
      <alignment horizontal="center" vertical="center" wrapText="1"/>
      <protection/>
    </xf>
    <xf numFmtId="0" fontId="9" fillId="0" borderId="43" xfId="34" applyNumberFormat="1" applyFont="1" applyFill="1" applyBorder="1" applyAlignment="1" applyProtection="1">
      <alignment horizontal="center" vertical="center" wrapText="1"/>
      <protection/>
    </xf>
    <xf numFmtId="0" fontId="8" fillId="0" borderId="46" xfId="34" applyNumberFormat="1" applyFont="1" applyFill="1" applyBorder="1" applyAlignment="1" applyProtection="1">
      <alignment horizontal="center" vertical="center" wrapText="1"/>
      <protection/>
    </xf>
    <xf numFmtId="0" fontId="8" fillId="0" borderId="65" xfId="34" applyNumberFormat="1" applyFont="1" applyFill="1" applyBorder="1" applyAlignment="1" applyProtection="1">
      <alignment vertical="center" wrapText="1"/>
      <protection/>
    </xf>
    <xf numFmtId="164" fontId="8" fillId="0" borderId="67" xfId="34" applyNumberFormat="1" applyFont="1" applyFill="1" applyBorder="1" applyAlignment="1" applyProtection="1">
      <alignment vertical="center" wrapText="1"/>
      <protection/>
    </xf>
    <xf numFmtId="0" fontId="7" fillId="0" borderId="10" xfId="34" applyNumberFormat="1" applyFont="1" applyFill="1" applyBorder="1" applyAlignment="1" applyProtection="1">
      <alignment/>
      <protection/>
    </xf>
    <xf numFmtId="4" fontId="7" fillId="0" borderId="73" xfId="34" applyNumberFormat="1" applyFont="1" applyFill="1" applyBorder="1" applyAlignment="1" applyProtection="1">
      <alignment horizontal="center"/>
      <protection/>
    </xf>
    <xf numFmtId="3" fontId="2" fillId="0" borderId="73" xfId="34" applyNumberFormat="1" applyFont="1" applyFill="1" applyBorder="1" applyAlignment="1" applyProtection="1">
      <alignment horizontal="center"/>
      <protection/>
    </xf>
    <xf numFmtId="0" fontId="2" fillId="0" borderId="12" xfId="34" applyNumberFormat="1" applyFont="1" applyFill="1" applyBorder="1" applyAlignment="1" applyProtection="1">
      <alignment/>
      <protection/>
    </xf>
    <xf numFmtId="4" fontId="2" fillId="0" borderId="33" xfId="34" applyNumberFormat="1" applyFont="1" applyFill="1" applyBorder="1" applyAlignment="1" applyProtection="1">
      <alignment horizontal="center"/>
      <protection/>
    </xf>
    <xf numFmtId="0" fontId="7" fillId="0" borderId="17" xfId="34" applyNumberFormat="1" applyFont="1" applyFill="1" applyBorder="1" applyAlignment="1" applyProtection="1">
      <alignment/>
      <protection/>
    </xf>
    <xf numFmtId="4" fontId="7" fillId="0" borderId="37" xfId="34" applyNumberFormat="1" applyFont="1" applyFill="1" applyBorder="1" applyAlignment="1" applyProtection="1">
      <alignment horizontal="center"/>
      <protection/>
    </xf>
    <xf numFmtId="3" fontId="2" fillId="0" borderId="37" xfId="34" applyNumberFormat="1" applyFont="1" applyFill="1" applyBorder="1" applyAlignment="1" applyProtection="1">
      <alignment horizontal="center"/>
      <protection/>
    </xf>
    <xf numFmtId="3" fontId="7" fillId="0" borderId="39" xfId="34" applyNumberFormat="1" applyFont="1" applyFill="1" applyBorder="1" applyAlignment="1" applyProtection="1">
      <alignment horizontal="center"/>
      <protection/>
    </xf>
    <xf numFmtId="3" fontId="7" fillId="0" borderId="77" xfId="34" applyNumberFormat="1" applyFont="1" applyFill="1" applyBorder="1" applyAlignment="1" applyProtection="1">
      <alignment horizontal="center"/>
      <protection/>
    </xf>
    <xf numFmtId="3" fontId="7" fillId="0" borderId="81" xfId="34" applyNumberFormat="1" applyFont="1" applyFill="1" applyBorder="1" applyAlignment="1" applyProtection="1">
      <alignment horizontal="center"/>
      <protection/>
    </xf>
    <xf numFmtId="3" fontId="7" fillId="0" borderId="79" xfId="34" applyNumberFormat="1" applyFont="1" applyFill="1" applyBorder="1" applyAlignment="1" applyProtection="1">
      <alignment horizontal="center"/>
      <protection/>
    </xf>
    <xf numFmtId="0" fontId="8" fillId="0" borderId="79" xfId="34" applyNumberFormat="1" applyFont="1" applyFill="1" applyBorder="1" applyAlignment="1" applyProtection="1">
      <alignment horizontal="center" vertical="center" wrapText="1"/>
      <protection/>
    </xf>
    <xf numFmtId="0" fontId="9" fillId="0" borderId="79" xfId="34" applyNumberFormat="1" applyFont="1" applyFill="1" applyBorder="1" applyAlignment="1" applyProtection="1">
      <alignment horizontal="center" vertical="center" wrapText="1"/>
      <protection/>
    </xf>
    <xf numFmtId="0" fontId="8" fillId="0" borderId="80" xfId="34" applyNumberFormat="1" applyFont="1" applyFill="1" applyBorder="1" applyAlignment="1" applyProtection="1">
      <alignment horizontal="center" vertical="center" wrapText="1"/>
      <protection/>
    </xf>
    <xf numFmtId="4" fontId="7" fillId="0" borderId="72" xfId="34" applyNumberFormat="1" applyFont="1" applyFill="1" applyBorder="1" applyAlignment="1" applyProtection="1">
      <alignment horizontal="center"/>
      <protection/>
    </xf>
    <xf numFmtId="0" fontId="7" fillId="0" borderId="23" xfId="34" applyNumberFormat="1" applyFont="1" applyFill="1" applyBorder="1" applyAlignment="1" applyProtection="1">
      <alignment horizontal="center"/>
      <protection/>
    </xf>
    <xf numFmtId="0" fontId="8" fillId="0" borderId="10" xfId="34" applyNumberFormat="1" applyFont="1" applyFill="1" applyBorder="1" applyAlignment="1" applyProtection="1">
      <alignment horizontal="center" vertical="center" wrapText="1"/>
      <protection/>
    </xf>
    <xf numFmtId="0" fontId="8" fillId="0" borderId="73" xfId="34" applyNumberFormat="1" applyFont="1" applyFill="1" applyBorder="1" applyAlignment="1" applyProtection="1">
      <alignment horizontal="center" vertical="center" wrapText="1"/>
      <protection/>
    </xf>
    <xf numFmtId="0" fontId="9" fillId="0" borderId="73" xfId="34" applyNumberFormat="1" applyFont="1" applyFill="1" applyBorder="1" applyAlignment="1" applyProtection="1">
      <alignment horizontal="center" vertical="center" wrapText="1"/>
      <protection/>
    </xf>
    <xf numFmtId="0" fontId="8" fillId="0" borderId="11" xfId="34" applyNumberFormat="1" applyFont="1" applyFill="1" applyBorder="1" applyAlignment="1" applyProtection="1">
      <alignment horizontal="center" vertical="center" wrapText="1"/>
      <protection/>
    </xf>
    <xf numFmtId="0" fontId="8" fillId="0" borderId="0" xfId="34" applyNumberFormat="1" applyFont="1" applyFill="1" applyBorder="1" applyAlignment="1" applyProtection="1">
      <alignment vertical="center" wrapText="1"/>
      <protection/>
    </xf>
    <xf numFmtId="0" fontId="8" fillId="0" borderId="57" xfId="34" applyNumberFormat="1" applyFont="1" applyFill="1" applyBorder="1" applyAlignment="1" applyProtection="1">
      <alignment horizontal="center" vertical="center" wrapText="1"/>
      <protection/>
    </xf>
    <xf numFmtId="0" fontId="8" fillId="0" borderId="30" xfId="34" applyNumberFormat="1" applyFont="1" applyFill="1" applyBorder="1" applyAlignment="1" applyProtection="1">
      <alignment horizontal="center" vertical="center" wrapText="1"/>
      <protection/>
    </xf>
    <xf numFmtId="0" fontId="9" fillId="0" borderId="30" xfId="34" applyNumberFormat="1" applyFont="1" applyFill="1" applyBorder="1" applyAlignment="1" applyProtection="1">
      <alignment horizontal="center" vertical="center" wrapText="1"/>
      <protection/>
    </xf>
    <xf numFmtId="0" fontId="8" fillId="0" borderId="58" xfId="34" applyNumberFormat="1" applyFont="1" applyFill="1" applyBorder="1" applyAlignment="1" applyProtection="1">
      <alignment horizontal="center" vertical="center" wrapText="1"/>
      <protection/>
    </xf>
    <xf numFmtId="164" fontId="8" fillId="0" borderId="23" xfId="34" applyNumberFormat="1" applyFont="1" applyFill="1" applyBorder="1" applyAlignment="1" applyProtection="1">
      <alignment vertical="center" wrapText="1"/>
      <protection/>
    </xf>
    <xf numFmtId="0" fontId="2" fillId="0" borderId="15" xfId="34" applyNumberFormat="1" applyFont="1" applyFill="1" applyBorder="1" applyAlignment="1" applyProtection="1">
      <alignment/>
      <protection/>
    </xf>
    <xf numFmtId="0" fontId="7" fillId="0" borderId="11" xfId="34" applyNumberFormat="1" applyFont="1" applyFill="1" applyBorder="1" applyAlignment="1" applyProtection="1">
      <alignment/>
      <protection/>
    </xf>
    <xf numFmtId="165" fontId="7" fillId="0" borderId="26" xfId="34" applyNumberFormat="1" applyFont="1" applyFill="1" applyBorder="1" applyAlignment="1" applyProtection="1">
      <alignment/>
      <protection/>
    </xf>
    <xf numFmtId="0" fontId="7" fillId="0" borderId="76" xfId="34" applyNumberFormat="1" applyFont="1" applyFill="1" applyBorder="1" applyAlignment="1" applyProtection="1">
      <alignment/>
      <protection/>
    </xf>
    <xf numFmtId="0" fontId="7" fillId="0" borderId="74" xfId="34" applyNumberFormat="1" applyFont="1" applyFill="1" applyBorder="1" applyAlignment="1" applyProtection="1">
      <alignment/>
      <protection/>
    </xf>
    <xf numFmtId="0" fontId="7" fillId="0" borderId="82" xfId="34" applyNumberFormat="1" applyFont="1" applyFill="1" applyBorder="1" applyAlignment="1" applyProtection="1">
      <alignment/>
      <protection/>
    </xf>
    <xf numFmtId="0" fontId="7" fillId="0" borderId="81" xfId="34" applyNumberFormat="1" applyFont="1" applyFill="1" applyBorder="1" applyAlignment="1" applyProtection="1">
      <alignment/>
      <protection/>
    </xf>
    <xf numFmtId="1" fontId="7" fillId="0" borderId="81" xfId="34" applyNumberFormat="1" applyFont="1" applyFill="1" applyBorder="1" applyAlignment="1" applyProtection="1">
      <alignment/>
      <protection/>
    </xf>
    <xf numFmtId="1" fontId="7" fillId="0" borderId="17" xfId="34" applyNumberFormat="1" applyFont="1" applyFill="1" applyBorder="1" applyAlignment="1" applyProtection="1">
      <alignment/>
      <protection/>
    </xf>
    <xf numFmtId="0" fontId="7" fillId="0" borderId="37" xfId="34" applyNumberFormat="1" applyFont="1" applyFill="1" applyBorder="1" applyAlignment="1" applyProtection="1">
      <alignment/>
      <protection/>
    </xf>
    <xf numFmtId="0" fontId="7" fillId="0" borderId="18" xfId="34" applyNumberFormat="1" applyFont="1" applyFill="1" applyBorder="1" applyAlignment="1" applyProtection="1">
      <alignment/>
      <protection/>
    </xf>
    <xf numFmtId="0" fontId="7" fillId="0" borderId="39" xfId="34" applyNumberFormat="1" applyFont="1" applyFill="1" applyBorder="1" applyAlignment="1" applyProtection="1">
      <alignment/>
      <protection/>
    </xf>
    <xf numFmtId="1" fontId="7" fillId="0" borderId="83" xfId="34" applyNumberFormat="1" applyFont="1" applyFill="1" applyBorder="1" applyAlignment="1" applyProtection="1">
      <alignment/>
      <protection/>
    </xf>
    <xf numFmtId="0" fontId="2" fillId="0" borderId="37" xfId="34" applyNumberFormat="1" applyFont="1" applyFill="1" applyBorder="1" applyAlignment="1" applyProtection="1">
      <alignment/>
      <protection/>
    </xf>
    <xf numFmtId="1" fontId="7" fillId="0" borderId="39" xfId="34" applyNumberFormat="1" applyFont="1" applyFill="1" applyBorder="1" applyAlignment="1" applyProtection="1">
      <alignment/>
      <protection/>
    </xf>
    <xf numFmtId="0" fontId="8" fillId="0" borderId="40" xfId="34" applyNumberFormat="1" applyFont="1" applyFill="1" applyBorder="1" applyAlignment="1" applyProtection="1">
      <alignment horizontal="center" vertical="center" wrapText="1"/>
      <protection/>
    </xf>
    <xf numFmtId="0" fontId="8" fillId="0" borderId="64" xfId="34" applyNumberFormat="1" applyFont="1" applyFill="1" applyBorder="1" applyAlignment="1" applyProtection="1">
      <alignment horizontal="center" vertical="center" wrapText="1"/>
      <protection/>
    </xf>
    <xf numFmtId="0" fontId="8" fillId="0" borderId="65" xfId="34" applyNumberFormat="1" applyFont="1" applyFill="1" applyBorder="1" applyAlignment="1" applyProtection="1">
      <alignment horizontal="center" vertical="center" wrapText="1"/>
      <protection/>
    </xf>
    <xf numFmtId="0" fontId="9" fillId="0" borderId="65" xfId="34" applyNumberFormat="1" applyFont="1" applyFill="1" applyBorder="1" applyAlignment="1" applyProtection="1">
      <alignment horizontal="center" vertical="center" wrapText="1"/>
      <protection/>
    </xf>
    <xf numFmtId="0" fontId="8" fillId="0" borderId="66" xfId="34" applyNumberFormat="1" applyFont="1" applyFill="1" applyBorder="1" applyAlignment="1" applyProtection="1">
      <alignment horizontal="center" vertical="center" wrapText="1"/>
      <protection/>
    </xf>
    <xf numFmtId="0" fontId="6" fillId="0" borderId="0" xfId="34" applyNumberFormat="1" applyFont="1" applyFill="1" applyBorder="1" applyAlignment="1" applyProtection="1">
      <alignment/>
      <protection/>
    </xf>
    <xf numFmtId="2" fontId="7" fillId="0" borderId="0" xfId="34" applyNumberFormat="1" applyFont="1" applyFill="1" applyBorder="1" applyAlignment="1" applyProtection="1">
      <alignment/>
      <protection/>
    </xf>
    <xf numFmtId="0" fontId="2" fillId="33" borderId="25" xfId="34" applyNumberFormat="1" applyFont="1" applyFill="1" applyBorder="1" applyAlignment="1" applyProtection="1">
      <alignment/>
      <protection/>
    </xf>
    <xf numFmtId="4" fontId="2" fillId="33" borderId="14" xfId="34" applyNumberFormat="1" applyFont="1" applyFill="1" applyBorder="1" applyAlignment="1" applyProtection="1">
      <alignment horizontal="center"/>
      <protection/>
    </xf>
    <xf numFmtId="3" fontId="7" fillId="33" borderId="14" xfId="34" applyNumberFormat="1" applyFont="1" applyFill="1" applyBorder="1" applyAlignment="1" applyProtection="1">
      <alignment horizontal="center"/>
      <protection/>
    </xf>
    <xf numFmtId="3" fontId="7" fillId="33" borderId="26" xfId="34" applyNumberFormat="1" applyFont="1" applyFill="1" applyBorder="1" applyAlignment="1" applyProtection="1">
      <alignment horizontal="center"/>
      <protection/>
    </xf>
    <xf numFmtId="3" fontId="7" fillId="33" borderId="27" xfId="34" applyNumberFormat="1" applyFont="1" applyFill="1" applyBorder="1" applyAlignment="1" applyProtection="1">
      <alignment horizontal="center"/>
      <protection/>
    </xf>
    <xf numFmtId="3" fontId="7" fillId="33" borderId="28" xfId="34" applyNumberFormat="1" applyFont="1" applyFill="1" applyBorder="1" applyAlignment="1" applyProtection="1">
      <alignment horizontal="center"/>
      <protection/>
    </xf>
    <xf numFmtId="3" fontId="7" fillId="33" borderId="51" xfId="34" applyNumberFormat="1" applyFont="1" applyFill="1" applyBorder="1" applyAlignment="1" applyProtection="1">
      <alignment horizontal="center"/>
      <protection/>
    </xf>
    <xf numFmtId="3" fontId="7" fillId="33" borderId="49" xfId="34" applyNumberFormat="1" applyFont="1" applyFill="1" applyBorder="1" applyAlignment="1" applyProtection="1">
      <alignment horizontal="center"/>
      <protection/>
    </xf>
    <xf numFmtId="3" fontId="7" fillId="33" borderId="50" xfId="34" applyNumberFormat="1" applyFont="1" applyFill="1" applyBorder="1" applyAlignment="1" applyProtection="1">
      <alignment horizontal="center"/>
      <protection/>
    </xf>
    <xf numFmtId="3" fontId="2" fillId="33" borderId="27" xfId="34" applyNumberFormat="1" applyFont="1" applyFill="1" applyBorder="1" applyAlignment="1" applyProtection="1">
      <alignment horizontal="center"/>
      <protection/>
    </xf>
    <xf numFmtId="3" fontId="7" fillId="33" borderId="53" xfId="34" applyNumberFormat="1" applyFont="1" applyFill="1" applyBorder="1" applyAlignment="1" applyProtection="1">
      <alignment horizontal="center"/>
      <protection/>
    </xf>
    <xf numFmtId="3" fontId="7" fillId="33" borderId="55" xfId="34" applyNumberFormat="1" applyFont="1" applyFill="1" applyBorder="1" applyAlignment="1" applyProtection="1">
      <alignment horizontal="center"/>
      <protection/>
    </xf>
    <xf numFmtId="3" fontId="7" fillId="33" borderId="33" xfId="34" applyNumberFormat="1" applyFont="1" applyFill="1" applyBorder="1" applyAlignment="1" applyProtection="1">
      <alignment horizontal="center"/>
      <protection/>
    </xf>
    <xf numFmtId="2" fontId="7" fillId="33" borderId="0" xfId="34" applyNumberFormat="1" applyFont="1" applyFill="1" applyBorder="1" applyAlignment="1" applyProtection="1">
      <alignment/>
      <protection/>
    </xf>
    <xf numFmtId="0" fontId="2" fillId="33" borderId="40" xfId="34" applyNumberFormat="1" applyFont="1" applyFill="1" applyBorder="1" applyAlignment="1" applyProtection="1">
      <alignment/>
      <protection/>
    </xf>
    <xf numFmtId="4" fontId="2" fillId="33" borderId="32" xfId="34" applyNumberFormat="1" applyFont="1" applyFill="1" applyBorder="1" applyAlignment="1" applyProtection="1">
      <alignment horizontal="center"/>
      <protection/>
    </xf>
    <xf numFmtId="3" fontId="7" fillId="33" borderId="32" xfId="34" applyNumberFormat="1" applyFont="1" applyFill="1" applyBorder="1" applyAlignment="1" applyProtection="1">
      <alignment horizontal="center"/>
      <protection/>
    </xf>
    <xf numFmtId="3" fontId="7" fillId="33" borderId="41" xfId="34" applyNumberFormat="1" applyFont="1" applyFill="1" applyBorder="1" applyAlignment="1" applyProtection="1">
      <alignment horizontal="center"/>
      <protection/>
    </xf>
    <xf numFmtId="3" fontId="7" fillId="33" borderId="42" xfId="34" applyNumberFormat="1" applyFont="1" applyFill="1" applyBorder="1" applyAlignment="1" applyProtection="1">
      <alignment horizontal="center"/>
      <protection/>
    </xf>
    <xf numFmtId="3" fontId="7" fillId="33" borderId="44" xfId="34" applyNumberFormat="1" applyFont="1" applyFill="1" applyBorder="1" applyAlignment="1" applyProtection="1">
      <alignment horizontal="center"/>
      <protection/>
    </xf>
    <xf numFmtId="3" fontId="7" fillId="33" borderId="45" xfId="34" applyNumberFormat="1" applyFont="1" applyFill="1" applyBorder="1" applyAlignment="1" applyProtection="1">
      <alignment horizontal="center"/>
      <protection/>
    </xf>
    <xf numFmtId="3" fontId="7" fillId="33" borderId="47" xfId="34" applyNumberFormat="1" applyFont="1" applyFill="1" applyBorder="1" applyAlignment="1" applyProtection="1">
      <alignment horizontal="center"/>
      <protection/>
    </xf>
    <xf numFmtId="3" fontId="7" fillId="33" borderId="15" xfId="34" applyNumberFormat="1" applyFont="1" applyFill="1" applyBorder="1" applyAlignment="1" applyProtection="1">
      <alignment horizontal="center"/>
      <protection/>
    </xf>
    <xf numFmtId="3" fontId="2" fillId="33" borderId="42" xfId="34" applyNumberFormat="1" applyFont="1" applyFill="1" applyBorder="1" applyAlignment="1" applyProtection="1">
      <alignment horizontal="center"/>
      <protection/>
    </xf>
    <xf numFmtId="3" fontId="7" fillId="33" borderId="63" xfId="34" applyNumberFormat="1" applyFont="1" applyFill="1" applyBorder="1" applyAlignment="1" applyProtection="1">
      <alignment horizontal="center"/>
      <protection/>
    </xf>
    <xf numFmtId="0" fontId="8" fillId="0" borderId="15" xfId="34" applyNumberFormat="1" applyFont="1" applyFill="1" applyBorder="1" applyAlignment="1" applyProtection="1">
      <alignment horizontal="center" vertical="center" wrapText="1"/>
      <protection/>
    </xf>
    <xf numFmtId="0" fontId="7" fillId="0" borderId="64" xfId="34" applyNumberFormat="1" applyFont="1" applyFill="1" applyBorder="1" applyAlignment="1" applyProtection="1">
      <alignment vertical="center" wrapText="1"/>
      <protection/>
    </xf>
    <xf numFmtId="0" fontId="7" fillId="0" borderId="66" xfId="34" applyNumberFormat="1" applyFont="1" applyFill="1" applyBorder="1" applyAlignment="1" applyProtection="1">
      <alignment vertical="center"/>
      <protection/>
    </xf>
    <xf numFmtId="0" fontId="8" fillId="0" borderId="0" xfId="34" applyNumberFormat="1" applyFont="1" applyFill="1" applyBorder="1" applyAlignment="1" applyProtection="1">
      <alignment horizontal="center" vertical="center" wrapText="1"/>
      <protection/>
    </xf>
    <xf numFmtId="0" fontId="7" fillId="0" borderId="33" xfId="34" applyNumberFormat="1" applyFont="1" applyFill="1" applyBorder="1" applyAlignment="1" applyProtection="1">
      <alignment vertical="center" wrapText="1"/>
      <protection/>
    </xf>
    <xf numFmtId="0" fontId="7" fillId="0" borderId="33" xfId="34" applyNumberFormat="1" applyFont="1" applyFill="1" applyBorder="1" applyAlignment="1" applyProtection="1">
      <alignment vertical="center"/>
      <protection/>
    </xf>
    <xf numFmtId="0" fontId="8" fillId="0" borderId="23" xfId="34" applyNumberFormat="1" applyFont="1" applyFill="1" applyBorder="1" applyAlignment="1" applyProtection="1">
      <alignment horizontal="center" vertical="center" wrapText="1"/>
      <protection/>
    </xf>
    <xf numFmtId="3" fontId="2" fillId="0" borderId="55" xfId="34" applyNumberFormat="1" applyFont="1" applyFill="1" applyBorder="1" applyAlignment="1" applyProtection="1">
      <alignment horizontal="center"/>
      <protection/>
    </xf>
    <xf numFmtId="3" fontId="2" fillId="0" borderId="35" xfId="34" applyNumberFormat="1" applyFont="1" applyFill="1" applyBorder="1" applyAlignment="1" applyProtection="1">
      <alignment horizontal="center"/>
      <protection/>
    </xf>
    <xf numFmtId="4" fontId="7" fillId="0" borderId="81" xfId="34" applyNumberFormat="1" applyFont="1" applyFill="1" applyBorder="1" applyAlignment="1" applyProtection="1">
      <alignment horizontal="center"/>
      <protection/>
    </xf>
    <xf numFmtId="0" fontId="7" fillId="0" borderId="22" xfId="34" applyNumberFormat="1" applyFont="1" applyFill="1" applyBorder="1" applyAlignment="1" applyProtection="1">
      <alignment/>
      <protection/>
    </xf>
    <xf numFmtId="4" fontId="7" fillId="0" borderId="36" xfId="34" applyNumberFormat="1" applyFont="1" applyFill="1" applyBorder="1" applyAlignment="1" applyProtection="1">
      <alignment horizontal="center"/>
      <protection/>
    </xf>
    <xf numFmtId="3" fontId="7" fillId="0" borderId="22" xfId="34" applyNumberFormat="1" applyFont="1" applyFill="1" applyBorder="1" applyAlignment="1" applyProtection="1">
      <alignment horizontal="center"/>
      <protection/>
    </xf>
    <xf numFmtId="3" fontId="7" fillId="0" borderId="29" xfId="34" applyNumberFormat="1" applyFont="1" applyFill="1" applyBorder="1" applyAlignment="1" applyProtection="1">
      <alignment horizontal="center"/>
      <protection/>
    </xf>
    <xf numFmtId="3" fontId="7" fillId="0" borderId="78" xfId="34" applyNumberFormat="1" applyFont="1" applyFill="1" applyBorder="1" applyAlignment="1" applyProtection="1">
      <alignment horizontal="center"/>
      <protection/>
    </xf>
    <xf numFmtId="3" fontId="7" fillId="0" borderId="84" xfId="34" applyNumberFormat="1" applyFont="1" applyFill="1" applyBorder="1" applyAlignment="1" applyProtection="1">
      <alignment horizontal="center"/>
      <protection/>
    </xf>
    <xf numFmtId="3" fontId="7" fillId="0" borderId="85" xfId="34" applyNumberFormat="1" applyFont="1" applyFill="1" applyBorder="1" applyAlignment="1" applyProtection="1">
      <alignment horizontal="center"/>
      <protection/>
    </xf>
    <xf numFmtId="3" fontId="7" fillId="0" borderId="86" xfId="34" applyNumberFormat="1" applyFont="1" applyFill="1" applyBorder="1" applyAlignment="1" applyProtection="1">
      <alignment horizontal="center"/>
      <protection/>
    </xf>
    <xf numFmtId="3" fontId="7" fillId="0" borderId="87" xfId="34" applyNumberFormat="1" applyFont="1" applyFill="1" applyBorder="1" applyAlignment="1" applyProtection="1">
      <alignment horizontal="center"/>
      <protection/>
    </xf>
    <xf numFmtId="1" fontId="7" fillId="0" borderId="10" xfId="34" applyNumberFormat="1" applyFont="1" applyFill="1" applyBorder="1" applyAlignment="1" applyProtection="1">
      <alignment horizontal="center"/>
      <protection/>
    </xf>
    <xf numFmtId="1" fontId="7" fillId="0" borderId="73" xfId="34" applyNumberFormat="1" applyFont="1" applyFill="1" applyBorder="1" applyAlignment="1" applyProtection="1">
      <alignment horizontal="center"/>
      <protection/>
    </xf>
    <xf numFmtId="1" fontId="7" fillId="0" borderId="11" xfId="34" applyNumberFormat="1" applyFont="1" applyFill="1" applyBorder="1" applyAlignment="1" applyProtection="1">
      <alignment horizontal="center"/>
      <protection/>
    </xf>
    <xf numFmtId="1" fontId="7" fillId="0" borderId="12" xfId="34" applyNumberFormat="1" applyFont="1" applyFill="1" applyBorder="1" applyAlignment="1" applyProtection="1">
      <alignment horizontal="center"/>
      <protection/>
    </xf>
    <xf numFmtId="1" fontId="7" fillId="0" borderId="33" xfId="34" applyNumberFormat="1" applyFont="1" applyFill="1" applyBorder="1" applyAlignment="1" applyProtection="1">
      <alignment horizontal="center"/>
      <protection/>
    </xf>
    <xf numFmtId="1" fontId="7" fillId="0" borderId="13" xfId="34" applyNumberFormat="1" applyFont="1" applyFill="1" applyBorder="1" applyAlignment="1" applyProtection="1">
      <alignment horizontal="center"/>
      <protection/>
    </xf>
    <xf numFmtId="0" fontId="7" fillId="0" borderId="81" xfId="34" applyNumberFormat="1" applyFont="1" applyFill="1" applyBorder="1" applyAlignment="1" applyProtection="1">
      <alignment horizontal="center"/>
      <protection/>
    </xf>
    <xf numFmtId="3" fontId="2" fillId="0" borderId="77" xfId="34" applyNumberFormat="1" applyFont="1" applyFill="1" applyBorder="1" applyAlignment="1" applyProtection="1">
      <alignment horizontal="center"/>
      <protection/>
    </xf>
    <xf numFmtId="3" fontId="2" fillId="0" borderId="39" xfId="34" applyNumberFormat="1" applyFont="1" applyFill="1" applyBorder="1" applyAlignment="1" applyProtection="1">
      <alignment horizontal="center"/>
      <protection/>
    </xf>
    <xf numFmtId="1" fontId="7" fillId="0" borderId="64" xfId="34" applyNumberFormat="1" applyFont="1" applyFill="1" applyBorder="1" applyAlignment="1" applyProtection="1">
      <alignment horizontal="center"/>
      <protection/>
    </xf>
    <xf numFmtId="1" fontId="7" fillId="0" borderId="65" xfId="34" applyNumberFormat="1" applyFont="1" applyFill="1" applyBorder="1" applyAlignment="1" applyProtection="1">
      <alignment horizontal="center"/>
      <protection/>
    </xf>
    <xf numFmtId="1" fontId="7" fillId="0" borderId="66" xfId="34" applyNumberFormat="1" applyFont="1" applyFill="1" applyBorder="1" applyAlignment="1" applyProtection="1">
      <alignment horizontal="center"/>
      <protection/>
    </xf>
    <xf numFmtId="3" fontId="7" fillId="0" borderId="24" xfId="34" applyNumberFormat="1" applyFont="1" applyFill="1" applyBorder="1" applyAlignment="1" applyProtection="1">
      <alignment horizontal="center"/>
      <protection/>
    </xf>
    <xf numFmtId="3" fontId="7" fillId="0" borderId="26" xfId="34" applyNumberFormat="1" applyFont="1" applyFill="1" applyBorder="1" applyAlignment="1" applyProtection="1">
      <alignment horizontal="center" vertical="center"/>
      <protection/>
    </xf>
    <xf numFmtId="3" fontId="7" fillId="0" borderId="27" xfId="34" applyNumberFormat="1" applyFont="1" applyFill="1" applyBorder="1" applyAlignment="1" applyProtection="1">
      <alignment horizontal="center" vertical="center"/>
      <protection/>
    </xf>
    <xf numFmtId="3" fontId="7" fillId="0" borderId="28" xfId="34" applyNumberFormat="1" applyFont="1" applyFill="1" applyBorder="1" applyAlignment="1" applyProtection="1">
      <alignment horizontal="center" vertical="center"/>
      <protection/>
    </xf>
    <xf numFmtId="1" fontId="7" fillId="0" borderId="17" xfId="34" applyNumberFormat="1" applyFont="1" applyFill="1" applyBorder="1" applyAlignment="1" applyProtection="1">
      <alignment horizontal="center"/>
      <protection/>
    </xf>
    <xf numFmtId="1" fontId="7" fillId="0" borderId="37" xfId="34" applyNumberFormat="1" applyFont="1" applyFill="1" applyBorder="1" applyAlignment="1" applyProtection="1">
      <alignment horizontal="center"/>
      <protection/>
    </xf>
    <xf numFmtId="1" fontId="7" fillId="0" borderId="18" xfId="34" applyNumberFormat="1" applyFont="1" applyFill="1" applyBorder="1" applyAlignment="1" applyProtection="1">
      <alignment horizontal="center"/>
      <protection/>
    </xf>
    <xf numFmtId="3" fontId="7" fillId="0" borderId="36" xfId="34" applyNumberFormat="1" applyFont="1" applyFill="1" applyBorder="1" applyAlignment="1" applyProtection="1">
      <alignment horizontal="center"/>
      <protection/>
    </xf>
    <xf numFmtId="0" fontId="7" fillId="0" borderId="50" xfId="34" applyNumberFormat="1" applyFont="1" applyFill="1" applyBorder="1" applyAlignment="1" applyProtection="1">
      <alignment horizontal="center" vertical="center" wrapText="1"/>
      <protection/>
    </xf>
    <xf numFmtId="0" fontId="7" fillId="0" borderId="29" xfId="34" applyNumberFormat="1" applyFont="1" applyFill="1" applyBorder="1" applyAlignment="1" applyProtection="1">
      <alignment horizontal="center" vertical="center" wrapText="1"/>
      <protection/>
    </xf>
    <xf numFmtId="4" fontId="7" fillId="0" borderId="71" xfId="34" applyNumberFormat="1" applyFont="1" applyFill="1" applyBorder="1" applyAlignment="1" applyProtection="1">
      <alignment horizontal="center"/>
      <protection/>
    </xf>
    <xf numFmtId="3" fontId="7" fillId="0" borderId="56" xfId="34" applyNumberFormat="1" applyFont="1" applyFill="1" applyBorder="1" applyAlignment="1" applyProtection="1">
      <alignment horizontal="center"/>
      <protection/>
    </xf>
    <xf numFmtId="4" fontId="2" fillId="0" borderId="60" xfId="34" applyNumberFormat="1" applyFont="1" applyFill="1" applyBorder="1" applyAlignment="1" applyProtection="1">
      <alignment horizontal="center"/>
      <protection/>
    </xf>
    <xf numFmtId="4" fontId="7" fillId="0" borderId="62" xfId="34" applyNumberFormat="1" applyFont="1" applyFill="1" applyBorder="1" applyAlignment="1" applyProtection="1">
      <alignment horizontal="center"/>
      <protection/>
    </xf>
    <xf numFmtId="3" fontId="7" fillId="0" borderId="20" xfId="34" applyNumberFormat="1" applyFont="1" applyFill="1" applyBorder="1" applyAlignment="1" applyProtection="1">
      <alignment horizontal="center"/>
      <protection/>
    </xf>
    <xf numFmtId="3" fontId="7" fillId="0" borderId="19" xfId="34" applyNumberFormat="1" applyFont="1" applyFill="1" applyBorder="1" applyAlignment="1" applyProtection="1">
      <alignment horizontal="center"/>
      <protection/>
    </xf>
    <xf numFmtId="4" fontId="7" fillId="0" borderId="65" xfId="34" applyNumberFormat="1" applyFont="1" applyFill="1" applyBorder="1" applyAlignment="1" applyProtection="1">
      <alignment horizontal="center"/>
      <protection/>
    </xf>
    <xf numFmtId="3" fontId="7" fillId="0" borderId="60" xfId="34" applyNumberFormat="1" applyFont="1" applyFill="1" applyBorder="1" applyAlignment="1" applyProtection="1">
      <alignment horizontal="center"/>
      <protection/>
    </xf>
    <xf numFmtId="0" fontId="7" fillId="0" borderId="63" xfId="34" applyNumberFormat="1" applyFont="1" applyFill="1" applyBorder="1" applyAlignment="1" applyProtection="1">
      <alignment horizontal="center"/>
      <protection/>
    </xf>
    <xf numFmtId="3" fontId="7" fillId="0" borderId="62" xfId="34" applyNumberFormat="1" applyFont="1" applyFill="1" applyBorder="1" applyAlignment="1" applyProtection="1">
      <alignment horizontal="center"/>
      <protection/>
    </xf>
    <xf numFmtId="3" fontId="7" fillId="0" borderId="71" xfId="34" applyNumberFormat="1" applyFont="1" applyFill="1" applyBorder="1" applyAlignment="1" applyProtection="1">
      <alignment horizontal="center"/>
      <protection/>
    </xf>
    <xf numFmtId="3" fontId="7" fillId="0" borderId="38" xfId="34" applyNumberFormat="1" applyFont="1" applyFill="1" applyBorder="1" applyAlignment="1" applyProtection="1">
      <alignment horizontal="center"/>
      <protection/>
    </xf>
    <xf numFmtId="3" fontId="7" fillId="0" borderId="78" xfId="34" applyNumberFormat="1" applyFont="1" applyFill="1" applyBorder="1" applyAlignment="1" applyProtection="1">
      <alignment horizontal="center" vertical="center"/>
      <protection/>
    </xf>
    <xf numFmtId="0" fontId="4" fillId="0" borderId="0" xfId="34" applyNumberFormat="1" applyFont="1" applyFill="1" applyBorder="1" applyAlignment="1" applyProtection="1">
      <alignment horizontal="center" vertical="center"/>
      <protection/>
    </xf>
    <xf numFmtId="0" fontId="4" fillId="0" borderId="0" xfId="34" applyNumberFormat="1" applyFont="1" applyFill="1" applyBorder="1" applyAlignment="1" applyProtection="1">
      <alignment horizontal="center"/>
      <protection/>
    </xf>
    <xf numFmtId="0" fontId="4" fillId="34" borderId="0" xfId="34" applyNumberFormat="1" applyFont="1" applyFill="1" applyBorder="1" applyAlignment="1" applyProtection="1">
      <alignment/>
      <protection/>
    </xf>
    <xf numFmtId="0" fontId="12" fillId="0" borderId="0" xfId="34" applyNumberFormat="1" applyFont="1" applyFill="1" applyBorder="1" applyAlignment="1" applyProtection="1">
      <alignment/>
      <protection/>
    </xf>
    <xf numFmtId="0" fontId="5" fillId="34" borderId="33" xfId="34" applyNumberFormat="1" applyFont="1" applyFill="1" applyBorder="1" applyAlignment="1" applyProtection="1">
      <alignment horizontal="center" vertical="center"/>
      <protection/>
    </xf>
    <xf numFmtId="0" fontId="12" fillId="34" borderId="0" xfId="34" applyNumberFormat="1" applyFont="1" applyFill="1" applyBorder="1" applyAlignment="1" applyProtection="1">
      <alignment/>
      <protection/>
    </xf>
    <xf numFmtId="0" fontId="5" fillId="34" borderId="0" xfId="0" applyNumberFormat="1" applyFont="1" applyFill="1" applyBorder="1" applyAlignment="1">
      <alignment horizontal="center" vertical="top" wrapText="1"/>
    </xf>
    <xf numFmtId="0" fontId="5" fillId="0" borderId="0" xfId="34" applyNumberFormat="1" applyFont="1" applyFill="1" applyBorder="1" applyAlignment="1" applyProtection="1">
      <alignment horizontal="center" vertical="center"/>
      <protection/>
    </xf>
    <xf numFmtId="0" fontId="5" fillId="34" borderId="33" xfId="0" applyNumberFormat="1" applyFont="1" applyFill="1" applyBorder="1" applyAlignment="1">
      <alignment horizontal="center"/>
    </xf>
    <xf numFmtId="0" fontId="5" fillId="34" borderId="0" xfId="0" applyNumberFormat="1" applyFont="1" applyFill="1" applyBorder="1" applyAlignment="1">
      <alignment horizontal="center"/>
    </xf>
    <xf numFmtId="0" fontId="5" fillId="34" borderId="0" xfId="34" applyNumberFormat="1" applyFont="1" applyFill="1" applyBorder="1" applyAlignment="1" applyProtection="1">
      <alignment horizontal="center" vertical="center"/>
      <protection/>
    </xf>
    <xf numFmtId="0" fontId="14" fillId="34" borderId="0" xfId="34" applyNumberFormat="1" applyFont="1" applyFill="1" applyBorder="1" applyAlignment="1" applyProtection="1">
      <alignment/>
      <protection/>
    </xf>
    <xf numFmtId="0" fontId="15" fillId="34" borderId="0" xfId="34" applyNumberFormat="1" applyFont="1" applyFill="1" applyBorder="1" applyAlignment="1" applyProtection="1">
      <alignment/>
      <protection/>
    </xf>
    <xf numFmtId="0" fontId="10" fillId="33" borderId="33" xfId="34" applyNumberFormat="1" applyFont="1" applyFill="1" applyBorder="1" applyAlignment="1" applyProtection="1">
      <alignment horizontal="center" vertical="center"/>
      <protection/>
    </xf>
    <xf numFmtId="1" fontId="10" fillId="33" borderId="33" xfId="34" applyNumberFormat="1" applyFont="1" applyFill="1" applyBorder="1" applyAlignment="1" applyProtection="1">
      <alignment horizontal="center"/>
      <protection/>
    </xf>
    <xf numFmtId="1" fontId="10" fillId="34" borderId="33" xfId="34" applyNumberFormat="1" applyFont="1" applyFill="1" applyBorder="1" applyAlignment="1" applyProtection="1">
      <alignment horizontal="center"/>
      <protection/>
    </xf>
    <xf numFmtId="1" fontId="10" fillId="0" borderId="33" xfId="34" applyNumberFormat="1" applyFont="1" applyFill="1" applyBorder="1" applyAlignment="1" applyProtection="1">
      <alignment horizontal="center" vertical="center"/>
      <protection/>
    </xf>
    <xf numFmtId="1" fontId="10" fillId="34" borderId="33" xfId="34" applyNumberFormat="1" applyFont="1" applyFill="1" applyBorder="1" applyAlignment="1" applyProtection="1">
      <alignment horizontal="center" vertical="center" wrapText="1"/>
      <protection/>
    </xf>
    <xf numFmtId="1" fontId="10" fillId="0" borderId="33" xfId="34" applyNumberFormat="1" applyFont="1" applyFill="1" applyBorder="1" applyAlignment="1" applyProtection="1">
      <alignment horizontal="center"/>
      <protection/>
    </xf>
    <xf numFmtId="0" fontId="17" fillId="34" borderId="0" xfId="34" applyNumberFormat="1" applyFont="1" applyFill="1" applyBorder="1" applyAlignment="1" applyProtection="1">
      <alignment/>
      <protection/>
    </xf>
    <xf numFmtId="0" fontId="18" fillId="34" borderId="0" xfId="34" applyNumberFormat="1" applyFont="1" applyFill="1" applyBorder="1" applyAlignment="1" applyProtection="1">
      <alignment horizontal="center"/>
      <protection/>
    </xf>
    <xf numFmtId="0" fontId="19" fillId="0" borderId="0" xfId="34" applyNumberFormat="1" applyFont="1" applyFill="1" applyBorder="1" applyAlignment="1" applyProtection="1">
      <alignment horizontal="center" vertical="center"/>
      <protection/>
    </xf>
    <xf numFmtId="0" fontId="20" fillId="35" borderId="0" xfId="0" applyNumberFormat="1" applyFont="1" applyFill="1" applyBorder="1" applyAlignment="1">
      <alignment/>
    </xf>
    <xf numFmtId="0" fontId="19" fillId="0" borderId="0" xfId="34" applyNumberFormat="1" applyFont="1" applyFill="1" applyBorder="1" applyAlignment="1" applyProtection="1">
      <alignment/>
      <protection/>
    </xf>
    <xf numFmtId="0" fontId="19" fillId="34" borderId="0" xfId="34" applyNumberFormat="1" applyFont="1" applyFill="1" applyBorder="1" applyAlignment="1" applyProtection="1">
      <alignment horizontal="center" vertical="center"/>
      <protection/>
    </xf>
    <xf numFmtId="0" fontId="19" fillId="34" borderId="0" xfId="34" applyNumberFormat="1" applyFont="1" applyFill="1" applyBorder="1" applyAlignment="1" applyProtection="1">
      <alignment horizontal="left" vertical="center"/>
      <protection/>
    </xf>
    <xf numFmtId="0" fontId="11" fillId="0" borderId="14" xfId="0" applyFont="1" applyBorder="1" applyAlignment="1">
      <alignment vertical="center" wrapText="1"/>
    </xf>
    <xf numFmtId="0" fontId="11" fillId="34" borderId="14" xfId="34" applyNumberFormat="1" applyFont="1" applyFill="1" applyBorder="1" applyAlignment="1" applyProtection="1">
      <alignment/>
      <protection/>
    </xf>
    <xf numFmtId="0" fontId="19" fillId="34" borderId="0" xfId="34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2" fillId="34" borderId="0" xfId="34" applyNumberFormat="1" applyFont="1" applyFill="1" applyBorder="1" applyAlignment="1" applyProtection="1">
      <alignment horizontal="left"/>
      <protection/>
    </xf>
    <xf numFmtId="0" fontId="13" fillId="0" borderId="0" xfId="0" applyFont="1" applyAlignment="1">
      <alignment horizontal="left"/>
    </xf>
    <xf numFmtId="0" fontId="10" fillId="34" borderId="33" xfId="34" applyNumberFormat="1" applyFont="1" applyFill="1" applyBorder="1" applyAlignment="1" applyProtection="1">
      <alignment horizontal="center" vertical="center"/>
      <protection/>
    </xf>
    <xf numFmtId="0" fontId="22" fillId="34" borderId="14" xfId="34" applyNumberFormat="1" applyFont="1" applyFill="1" applyBorder="1" applyAlignment="1" applyProtection="1">
      <alignment horizontal="left" wrapText="1"/>
      <protection/>
    </xf>
    <xf numFmtId="0" fontId="22" fillId="0" borderId="14" xfId="0" applyFont="1" applyBorder="1" applyAlignment="1">
      <alignment vertical="center" wrapText="1"/>
    </xf>
    <xf numFmtId="1" fontId="10" fillId="36" borderId="33" xfId="34" applyNumberFormat="1" applyFont="1" applyFill="1" applyBorder="1" applyAlignment="1" applyProtection="1">
      <alignment horizontal="center"/>
      <protection/>
    </xf>
    <xf numFmtId="0" fontId="10" fillId="34" borderId="55" xfId="34" applyNumberFormat="1" applyFont="1" applyFill="1" applyBorder="1" applyAlignment="1" applyProtection="1">
      <alignment horizontal="center" vertical="center"/>
      <protection/>
    </xf>
    <xf numFmtId="0" fontId="10" fillId="34" borderId="35" xfId="34" applyNumberFormat="1" applyFont="1" applyFill="1" applyBorder="1" applyAlignment="1" applyProtection="1">
      <alignment horizontal="center" vertical="center"/>
      <protection/>
    </xf>
    <xf numFmtId="166" fontId="10" fillId="34" borderId="33" xfId="34" applyNumberFormat="1" applyFont="1" applyFill="1" applyBorder="1" applyAlignment="1" applyProtection="1">
      <alignment horizontal="center" vertical="center" wrapText="1"/>
      <protection/>
    </xf>
    <xf numFmtId="166" fontId="10" fillId="34" borderId="61" xfId="34" applyNumberFormat="1" applyFont="1" applyFill="1" applyBorder="1" applyAlignment="1" applyProtection="1">
      <alignment horizontal="center" vertical="center" wrapText="1"/>
      <protection/>
    </xf>
    <xf numFmtId="1" fontId="10" fillId="34" borderId="61" xfId="34" applyNumberFormat="1" applyFont="1" applyFill="1" applyBorder="1" applyAlignment="1" applyProtection="1">
      <alignment horizontal="center"/>
      <protection/>
    </xf>
    <xf numFmtId="1" fontId="10" fillId="34" borderId="55" xfId="34" applyNumberFormat="1" applyFont="1" applyFill="1" applyBorder="1" applyAlignment="1" applyProtection="1">
      <alignment horizontal="center"/>
      <protection/>
    </xf>
    <xf numFmtId="0" fontId="10" fillId="0" borderId="0" xfId="34" applyNumberFormat="1" applyFont="1" applyFill="1" applyBorder="1" applyAlignment="1" applyProtection="1">
      <alignment horizontal="center" vertical="center"/>
      <protection/>
    </xf>
    <xf numFmtId="1" fontId="10" fillId="34" borderId="33" xfId="34" applyNumberFormat="1" applyFont="1" applyFill="1" applyBorder="1" applyAlignment="1" applyProtection="1">
      <alignment horizontal="center" vertical="top"/>
      <protection/>
    </xf>
    <xf numFmtId="0" fontId="13" fillId="36" borderId="33" xfId="0" applyNumberFormat="1" applyFont="1" applyFill="1" applyBorder="1" applyAlignment="1">
      <alignment/>
    </xf>
    <xf numFmtId="0" fontId="10" fillId="34" borderId="33" xfId="0" applyNumberFormat="1" applyFont="1" applyFill="1" applyBorder="1" applyAlignment="1">
      <alignment horizontal="center" vertical="top" wrapText="1"/>
    </xf>
    <xf numFmtId="0" fontId="13" fillId="33" borderId="35" xfId="0" applyNumberFormat="1" applyFont="1" applyFill="1" applyBorder="1" applyAlignment="1">
      <alignment/>
    </xf>
    <xf numFmtId="0" fontId="13" fillId="33" borderId="55" xfId="0" applyNumberFormat="1" applyFont="1" applyFill="1" applyBorder="1" applyAlignment="1">
      <alignment/>
    </xf>
    <xf numFmtId="0" fontId="10" fillId="34" borderId="35" xfId="0" applyNumberFormat="1" applyFont="1" applyFill="1" applyBorder="1" applyAlignment="1">
      <alignment horizontal="center"/>
    </xf>
    <xf numFmtId="0" fontId="10" fillId="34" borderId="55" xfId="0" applyNumberFormat="1" applyFont="1" applyFill="1" applyBorder="1" applyAlignment="1">
      <alignment horizontal="center"/>
    </xf>
    <xf numFmtId="0" fontId="10" fillId="0" borderId="33" xfId="0" applyNumberFormat="1" applyFont="1" applyBorder="1" applyAlignment="1">
      <alignment horizontal="center"/>
    </xf>
    <xf numFmtId="0" fontId="23" fillId="0" borderId="33" xfId="0" applyNumberFormat="1" applyFont="1" applyBorder="1" applyAlignment="1">
      <alignment horizontal="center"/>
    </xf>
    <xf numFmtId="0" fontId="21" fillId="0" borderId="33" xfId="34" applyNumberFormat="1" applyFont="1" applyFill="1" applyBorder="1" applyAlignment="1" applyProtection="1">
      <alignment horizontal="center" vertical="center" wrapText="1"/>
      <protection/>
    </xf>
    <xf numFmtId="0" fontId="21" fillId="0" borderId="35" xfId="34" applyNumberFormat="1" applyFont="1" applyFill="1" applyBorder="1" applyAlignment="1" applyProtection="1">
      <alignment horizontal="center" vertical="center" wrapText="1"/>
      <protection/>
    </xf>
    <xf numFmtId="0" fontId="21" fillId="0" borderId="33" xfId="34" applyNumberFormat="1" applyFont="1" applyFill="1" applyBorder="1" applyAlignment="1" applyProtection="1">
      <alignment horizontal="center"/>
      <protection/>
    </xf>
    <xf numFmtId="0" fontId="21" fillId="37" borderId="30" xfId="34" applyNumberFormat="1" applyFont="1" applyFill="1" applyBorder="1" applyAlignment="1" applyProtection="1">
      <alignment horizontal="left" vertical="center" wrapText="1"/>
      <protection/>
    </xf>
    <xf numFmtId="0" fontId="21" fillId="37" borderId="33" xfId="34" applyNumberFormat="1" applyFont="1" applyFill="1" applyBorder="1" applyAlignment="1" applyProtection="1">
      <alignment horizontal="center" vertical="center" wrapText="1"/>
      <protection/>
    </xf>
    <xf numFmtId="0" fontId="21" fillId="37" borderId="33" xfId="34" applyNumberFormat="1" applyFont="1" applyFill="1" applyBorder="1" applyAlignment="1" applyProtection="1">
      <alignment horizontal="center"/>
      <protection/>
    </xf>
    <xf numFmtId="0" fontId="21" fillId="37" borderId="30" xfId="34" applyNumberFormat="1" applyFont="1" applyFill="1" applyBorder="1" applyAlignment="1" applyProtection="1">
      <alignment horizontal="center" vertical="center" wrapText="1"/>
      <protection/>
    </xf>
    <xf numFmtId="0" fontId="21" fillId="0" borderId="30" xfId="34" applyNumberFormat="1" applyFont="1" applyFill="1" applyBorder="1" applyAlignment="1" applyProtection="1">
      <alignment horizontal="left" vertical="center" wrapText="1"/>
      <protection/>
    </xf>
    <xf numFmtId="0" fontId="24" fillId="34" borderId="33" xfId="34" applyNumberFormat="1" applyFont="1" applyFill="1" applyBorder="1" applyAlignment="1" applyProtection="1">
      <alignment horizontal="center" vertical="center"/>
      <protection/>
    </xf>
    <xf numFmtId="0" fontId="21" fillId="0" borderId="30" xfId="34" applyNumberFormat="1" applyFont="1" applyFill="1" applyBorder="1" applyAlignment="1" applyProtection="1">
      <alignment horizontal="center" vertical="center" wrapText="1"/>
      <protection/>
    </xf>
    <xf numFmtId="0" fontId="24" fillId="33" borderId="33" xfId="34" applyNumberFormat="1" applyFont="1" applyFill="1" applyBorder="1" applyAlignment="1" applyProtection="1">
      <alignment/>
      <protection/>
    </xf>
    <xf numFmtId="1" fontId="24" fillId="33" borderId="33" xfId="34" applyNumberFormat="1" applyFont="1" applyFill="1" applyBorder="1" applyAlignment="1" applyProtection="1">
      <alignment/>
      <protection/>
    </xf>
    <xf numFmtId="1" fontId="24" fillId="33" borderId="33" xfId="34" applyNumberFormat="1" applyFont="1" applyFill="1" applyBorder="1" applyAlignment="1" applyProtection="1">
      <alignment horizontal="center"/>
      <protection/>
    </xf>
    <xf numFmtId="0" fontId="24" fillId="38" borderId="33" xfId="34" applyNumberFormat="1" applyFont="1" applyFill="1" applyBorder="1" applyAlignment="1" applyProtection="1">
      <alignment/>
      <protection/>
    </xf>
    <xf numFmtId="1" fontId="24" fillId="38" borderId="33" xfId="34" applyNumberFormat="1" applyFont="1" applyFill="1" applyBorder="1" applyAlignment="1" applyProtection="1">
      <alignment/>
      <protection/>
    </xf>
    <xf numFmtId="1" fontId="24" fillId="38" borderId="33" xfId="34" applyNumberFormat="1" applyFont="1" applyFill="1" applyBorder="1" applyAlignment="1" applyProtection="1">
      <alignment horizontal="center"/>
      <protection/>
    </xf>
    <xf numFmtId="0" fontId="21" fillId="0" borderId="33" xfId="34" applyNumberFormat="1" applyFont="1" applyFill="1" applyBorder="1" applyAlignment="1" applyProtection="1">
      <alignment/>
      <protection/>
    </xf>
    <xf numFmtId="1" fontId="24" fillId="0" borderId="33" xfId="34" applyNumberFormat="1" applyFont="1" applyFill="1" applyBorder="1" applyAlignment="1" applyProtection="1">
      <alignment horizontal="center"/>
      <protection/>
    </xf>
    <xf numFmtId="0" fontId="24" fillId="36" borderId="33" xfId="34" applyNumberFormat="1" applyFont="1" applyFill="1" applyBorder="1" applyAlignment="1" applyProtection="1">
      <alignment/>
      <protection/>
    </xf>
    <xf numFmtId="1" fontId="24" fillId="36" borderId="33" xfId="34" applyNumberFormat="1" applyFont="1" applyFill="1" applyBorder="1" applyAlignment="1" applyProtection="1">
      <alignment horizontal="center"/>
      <protection/>
    </xf>
    <xf numFmtId="0" fontId="21" fillId="34" borderId="33" xfId="34" applyNumberFormat="1" applyFont="1" applyFill="1" applyBorder="1" applyAlignment="1" applyProtection="1">
      <alignment/>
      <protection/>
    </xf>
    <xf numFmtId="1" fontId="24" fillId="34" borderId="33" xfId="34" applyNumberFormat="1" applyFont="1" applyFill="1" applyBorder="1" applyAlignment="1" applyProtection="1">
      <alignment horizontal="center"/>
      <protection/>
    </xf>
    <xf numFmtId="0" fontId="21" fillId="34" borderId="33" xfId="34" applyNumberFormat="1" applyFont="1" applyFill="1" applyBorder="1" applyAlignment="1" applyProtection="1">
      <alignment horizontal="left" vertical="top"/>
      <protection/>
    </xf>
    <xf numFmtId="0" fontId="21" fillId="34" borderId="35" xfId="34" applyNumberFormat="1" applyFont="1" applyFill="1" applyBorder="1" applyAlignment="1" applyProtection="1">
      <alignment wrapText="1"/>
      <protection/>
    </xf>
    <xf numFmtId="0" fontId="21" fillId="34" borderId="35" xfId="34" applyNumberFormat="1" applyFont="1" applyFill="1" applyBorder="1" applyAlignment="1" applyProtection="1">
      <alignment/>
      <protection/>
    </xf>
    <xf numFmtId="0" fontId="21" fillId="0" borderId="33" xfId="34" applyNumberFormat="1" applyFont="1" applyFill="1" applyBorder="1" applyAlignment="1" applyProtection="1">
      <alignment horizontal="left" vertical="center"/>
      <protection/>
    </xf>
    <xf numFmtId="0" fontId="21" fillId="34" borderId="33" xfId="34" applyNumberFormat="1" applyFont="1" applyFill="1" applyBorder="1" applyAlignment="1" applyProtection="1">
      <alignment vertical="center"/>
      <protection/>
    </xf>
    <xf numFmtId="0" fontId="21" fillId="34" borderId="65" xfId="34" applyNumberFormat="1" applyFont="1" applyFill="1" applyBorder="1" applyAlignment="1" applyProtection="1">
      <alignment horizontal="left" vertical="top"/>
      <protection/>
    </xf>
    <xf numFmtId="0" fontId="21" fillId="34" borderId="33" xfId="34" applyNumberFormat="1" applyFont="1" applyFill="1" applyBorder="1" applyAlignment="1" applyProtection="1">
      <alignment vertical="top"/>
      <protection/>
    </xf>
    <xf numFmtId="1" fontId="10" fillId="34" borderId="65" xfId="34" applyNumberFormat="1" applyFont="1" applyFill="1" applyBorder="1" applyAlignment="1" applyProtection="1">
      <alignment horizontal="center"/>
      <protection/>
    </xf>
    <xf numFmtId="1" fontId="10" fillId="34" borderId="43" xfId="34" applyNumberFormat="1" applyFont="1" applyFill="1" applyBorder="1" applyAlignment="1" applyProtection="1">
      <alignment horizontal="center"/>
      <protection/>
    </xf>
    <xf numFmtId="1" fontId="10" fillId="34" borderId="30" xfId="34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>
      <alignment/>
    </xf>
    <xf numFmtId="0" fontId="10" fillId="0" borderId="0" xfId="34" applyNumberFormat="1" applyFont="1" applyFill="1" applyBorder="1" applyAlignment="1" applyProtection="1">
      <alignment horizontal="center" vertical="center" wrapText="1"/>
      <protection/>
    </xf>
    <xf numFmtId="0" fontId="10" fillId="0" borderId="59" xfId="34" applyNumberFormat="1" applyFont="1" applyFill="1" applyBorder="1" applyAlignment="1" applyProtection="1">
      <alignment horizontal="center" vertical="center"/>
      <protection/>
    </xf>
    <xf numFmtId="0" fontId="21" fillId="0" borderId="33" xfId="34" applyNumberFormat="1" applyFont="1" applyFill="1" applyBorder="1" applyAlignment="1" applyProtection="1">
      <alignment horizontal="center" vertical="center" wrapText="1"/>
      <protection/>
    </xf>
    <xf numFmtId="0" fontId="24" fillId="34" borderId="33" xfId="34" applyNumberFormat="1" applyFont="1" applyFill="1" applyBorder="1" applyAlignment="1" applyProtection="1">
      <alignment horizontal="center" vertical="center"/>
      <protection/>
    </xf>
    <xf numFmtId="0" fontId="25" fillId="33" borderId="33" xfId="0" applyNumberFormat="1" applyFont="1" applyFill="1" applyBorder="1" applyAlignment="1">
      <alignment/>
    </xf>
    <xf numFmtId="0" fontId="25" fillId="38" borderId="33" xfId="0" applyNumberFormat="1" applyFont="1" applyFill="1" applyBorder="1" applyAlignment="1">
      <alignment/>
    </xf>
    <xf numFmtId="0" fontId="21" fillId="36" borderId="33" xfId="0" applyNumberFormat="1" applyFont="1" applyFill="1" applyBorder="1" applyAlignment="1">
      <alignment/>
    </xf>
    <xf numFmtId="0" fontId="10" fillId="34" borderId="33" xfId="34" applyNumberFormat="1" applyFont="1" applyFill="1" applyBorder="1" applyAlignment="1" applyProtection="1">
      <alignment horizontal="center" vertical="center"/>
      <protection/>
    </xf>
    <xf numFmtId="0" fontId="10" fillId="34" borderId="35" xfId="34" applyNumberFormat="1" applyFont="1" applyFill="1" applyBorder="1" applyAlignment="1" applyProtection="1">
      <alignment horizontal="center" vertical="center"/>
      <protection/>
    </xf>
    <xf numFmtId="0" fontId="10" fillId="34" borderId="55" xfId="34" applyNumberFormat="1" applyFont="1" applyFill="1" applyBorder="1" applyAlignment="1" applyProtection="1">
      <alignment horizontal="center" vertical="center"/>
      <protection/>
    </xf>
    <xf numFmtId="20" fontId="10" fillId="34" borderId="35" xfId="34" applyNumberFormat="1" applyFont="1" applyFill="1" applyBorder="1" applyAlignment="1" applyProtection="1">
      <alignment horizontal="center" vertical="center"/>
      <protection/>
    </xf>
    <xf numFmtId="0" fontId="21" fillId="0" borderId="33" xfId="34" applyNumberFormat="1" applyFont="1" applyFill="1" applyBorder="1" applyAlignment="1" applyProtection="1">
      <alignment horizontal="left" vertical="center"/>
      <protection/>
    </xf>
    <xf numFmtId="166" fontId="10" fillId="34" borderId="33" xfId="34" applyNumberFormat="1" applyFont="1" applyFill="1" applyBorder="1" applyAlignment="1" applyProtection="1">
      <alignment horizontal="center" vertical="center" wrapText="1"/>
      <protection/>
    </xf>
    <xf numFmtId="1" fontId="10" fillId="34" borderId="33" xfId="34" applyNumberFormat="1" applyFont="1" applyFill="1" applyBorder="1" applyAlignment="1" applyProtection="1">
      <alignment horizontal="center" vertical="top"/>
      <protection/>
    </xf>
    <xf numFmtId="0" fontId="10" fillId="0" borderId="33" xfId="0" applyNumberFormat="1" applyFont="1" applyBorder="1" applyAlignment="1">
      <alignment horizontal="center" vertical="top"/>
    </xf>
    <xf numFmtId="0" fontId="13" fillId="36" borderId="33" xfId="0" applyNumberFormat="1" applyFont="1" applyFill="1" applyBorder="1" applyAlignment="1">
      <alignment/>
    </xf>
    <xf numFmtId="0" fontId="10" fillId="34" borderId="67" xfId="34" applyNumberFormat="1" applyFont="1" applyFill="1" applyBorder="1" applyAlignment="1" applyProtection="1">
      <alignment horizontal="center" vertical="center"/>
      <protection/>
    </xf>
    <xf numFmtId="0" fontId="10" fillId="34" borderId="68" xfId="34" applyNumberFormat="1" applyFont="1" applyFill="1" applyBorder="1" applyAlignment="1" applyProtection="1">
      <alignment horizontal="center" vertical="center"/>
      <protection/>
    </xf>
    <xf numFmtId="0" fontId="10" fillId="34" borderId="31" xfId="34" applyNumberFormat="1" applyFont="1" applyFill="1" applyBorder="1" applyAlignment="1" applyProtection="1">
      <alignment horizontal="center" vertical="center"/>
      <protection/>
    </xf>
    <xf numFmtId="0" fontId="10" fillId="34" borderId="54" xfId="34" applyNumberFormat="1" applyFont="1" applyFill="1" applyBorder="1" applyAlignment="1" applyProtection="1">
      <alignment horizontal="center" vertical="center"/>
      <protection/>
    </xf>
    <xf numFmtId="0" fontId="13" fillId="33" borderId="33" xfId="0" applyNumberFormat="1" applyFont="1" applyFill="1" applyBorder="1" applyAlignment="1">
      <alignment/>
    </xf>
    <xf numFmtId="0" fontId="21" fillId="34" borderId="33" xfId="34" applyNumberFormat="1" applyFont="1" applyFill="1" applyBorder="1" applyAlignment="1" applyProtection="1">
      <alignment vertical="top"/>
      <protection/>
    </xf>
    <xf numFmtId="0" fontId="10" fillId="34" borderId="33" xfId="0" applyNumberFormat="1" applyFont="1" applyFill="1" applyBorder="1" applyAlignment="1">
      <alignment horizontal="center"/>
    </xf>
    <xf numFmtId="0" fontId="19" fillId="34" borderId="0" xfId="34" applyNumberFormat="1" applyFont="1" applyFill="1" applyBorder="1" applyAlignment="1" applyProtection="1">
      <alignment horizontal="center" vertical="center"/>
      <protection/>
    </xf>
    <xf numFmtId="0" fontId="19" fillId="34" borderId="0" xfId="34" applyNumberFormat="1" applyFont="1" applyFill="1" applyBorder="1" applyAlignment="1" applyProtection="1">
      <alignment horizontal="left" vertical="center" wrapText="1"/>
      <protection/>
    </xf>
    <xf numFmtId="0" fontId="19" fillId="34" borderId="0" xfId="34" applyNumberFormat="1" applyFont="1" applyFill="1" applyBorder="1" applyAlignment="1" applyProtection="1">
      <alignment/>
      <protection/>
    </xf>
    <xf numFmtId="0" fontId="10" fillId="0" borderId="33" xfId="34" applyNumberFormat="1" applyFont="1" applyFill="1" applyBorder="1" applyAlignment="1" applyProtection="1">
      <alignment horizontal="center" vertical="center"/>
      <protection/>
    </xf>
    <xf numFmtId="0" fontId="16" fillId="33" borderId="33" xfId="0" applyNumberFormat="1" applyFont="1" applyFill="1" applyBorder="1" applyAlignment="1">
      <alignment/>
    </xf>
    <xf numFmtId="0" fontId="10" fillId="34" borderId="33" xfId="0" applyNumberFormat="1" applyFont="1" applyFill="1" applyBorder="1" applyAlignment="1">
      <alignment horizontal="center" vertical="top" wrapText="1"/>
    </xf>
    <xf numFmtId="1" fontId="10" fillId="34" borderId="33" xfId="34" applyNumberFormat="1" applyFont="1" applyFill="1" applyBorder="1" applyAlignment="1" applyProtection="1">
      <alignment horizontal="center"/>
      <protection/>
    </xf>
    <xf numFmtId="0" fontId="10" fillId="0" borderId="33" xfId="0" applyNumberFormat="1" applyFont="1" applyBorder="1" applyAlignment="1">
      <alignment horizontal="center"/>
    </xf>
    <xf numFmtId="1" fontId="10" fillId="34" borderId="65" xfId="34" applyNumberFormat="1" applyFont="1" applyFill="1" applyBorder="1" applyAlignment="1" applyProtection="1">
      <alignment horizontal="center" vertical="top"/>
      <protection/>
    </xf>
    <xf numFmtId="1" fontId="10" fillId="34" borderId="30" xfId="34" applyNumberFormat="1" applyFont="1" applyFill="1" applyBorder="1" applyAlignment="1" applyProtection="1">
      <alignment horizontal="center" vertical="top"/>
      <protection/>
    </xf>
    <xf numFmtId="0" fontId="10" fillId="0" borderId="65" xfId="0" applyNumberFormat="1" applyFont="1" applyBorder="1" applyAlignment="1">
      <alignment horizontal="center" vertical="top"/>
    </xf>
    <xf numFmtId="0" fontId="10" fillId="0" borderId="30" xfId="0" applyNumberFormat="1" applyFont="1" applyBorder="1" applyAlignment="1">
      <alignment horizontal="center" vertical="top"/>
    </xf>
    <xf numFmtId="0" fontId="21" fillId="34" borderId="65" xfId="34" applyNumberFormat="1" applyFont="1" applyFill="1" applyBorder="1" applyAlignment="1" applyProtection="1">
      <alignment horizontal="left" vertical="top"/>
      <protection/>
    </xf>
    <xf numFmtId="0" fontId="21" fillId="34" borderId="30" xfId="34" applyNumberFormat="1" applyFont="1" applyFill="1" applyBorder="1" applyAlignment="1" applyProtection="1">
      <alignment horizontal="left" vertical="top"/>
      <protection/>
    </xf>
    <xf numFmtId="0" fontId="21" fillId="34" borderId="33" xfId="34" applyNumberFormat="1" applyFont="1" applyFill="1" applyBorder="1" applyAlignment="1" applyProtection="1">
      <alignment/>
      <protection/>
    </xf>
  </cellXfs>
  <cellStyles count="50">
    <cellStyle name="Normal" xfId="0"/>
    <cellStyle name="??????? 7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Excel Built-in Normal" xfId="34"/>
    <cellStyle name="Normal_???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6E0B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7"/>
  <sheetViews>
    <sheetView view="pageBreakPreview" zoomScaleNormal="59" zoomScaleSheetLayoutView="100" zoomScalePageLayoutView="0" workbookViewId="0" topLeftCell="A1">
      <selection activeCell="A1" sqref="A1"/>
    </sheetView>
  </sheetViews>
  <sheetFormatPr defaultColWidth="8.00390625" defaultRowHeight="14.25"/>
  <cols>
    <col min="1" max="1" width="31.375" style="1" customWidth="1"/>
    <col min="2" max="2" width="11.625" style="1" customWidth="1"/>
    <col min="3" max="3" width="11.75390625" style="1" customWidth="1"/>
    <col min="4" max="4" width="10.75390625" style="1" customWidth="1"/>
    <col min="5" max="5" width="8.00390625" style="1" customWidth="1"/>
    <col min="6" max="6" width="8.875" style="1" customWidth="1"/>
    <col min="7" max="10" width="8.00390625" style="1" customWidth="1"/>
    <col min="11" max="11" width="8.875" style="1" customWidth="1"/>
    <col min="12" max="14" width="8.00390625" style="1" customWidth="1"/>
    <col min="15" max="30" width="8.00390625" style="1" hidden="1" customWidth="1"/>
    <col min="31" max="31" width="11.625" style="1" customWidth="1"/>
    <col min="32" max="35" width="8.00390625" style="1" hidden="1" customWidth="1"/>
    <col min="36" max="36" width="10.50390625" style="1" customWidth="1"/>
    <col min="37" max="37" width="11.50390625" style="1" customWidth="1"/>
    <col min="38" max="39" width="10.50390625" style="1" customWidth="1"/>
    <col min="40" max="44" width="8.00390625" style="1" hidden="1" customWidth="1"/>
    <col min="45" max="45" width="11.00390625" style="1" customWidth="1"/>
    <col min="46" max="49" width="10.50390625" style="1" customWidth="1"/>
    <col min="50" max="59" width="8.00390625" style="1" hidden="1" customWidth="1"/>
    <col min="60" max="60" width="10.50390625" style="1" customWidth="1"/>
    <col min="61" max="66" width="8.00390625" style="1" hidden="1" customWidth="1"/>
    <col min="67" max="16384" width="8.00390625" style="1" customWidth="1"/>
  </cols>
  <sheetData>
    <row r="1" spans="47:49" ht="15">
      <c r="AU1" s="2"/>
      <c r="AV1" s="3"/>
      <c r="AW1" s="3" t="s">
        <v>0</v>
      </c>
    </row>
    <row r="2" spans="47:49" ht="15">
      <c r="AU2" s="2"/>
      <c r="AV2" s="3"/>
      <c r="AW2" s="3" t="s">
        <v>1</v>
      </c>
    </row>
    <row r="3" spans="47:49" ht="15">
      <c r="AU3" s="2"/>
      <c r="AV3" s="3"/>
      <c r="AW3" s="3" t="s">
        <v>2</v>
      </c>
    </row>
    <row r="4" spans="47:49" ht="15">
      <c r="AU4" s="2"/>
      <c r="AV4" s="3"/>
      <c r="AW4" s="3" t="s">
        <v>3</v>
      </c>
    </row>
    <row r="5" spans="47:49" ht="15">
      <c r="AU5" s="2"/>
      <c r="AV5" s="3"/>
      <c r="AW5" s="3"/>
    </row>
    <row r="6" spans="47:49" ht="15.75" customHeight="1">
      <c r="AU6" s="2"/>
      <c r="AV6" s="3"/>
      <c r="AW6" s="3" t="s">
        <v>4</v>
      </c>
    </row>
    <row r="8" spans="1:38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65" ht="30" hidden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X9" s="5"/>
      <c r="Y9" s="5"/>
      <c r="Z9" s="5"/>
      <c r="AA9" s="5" t="s">
        <v>5</v>
      </c>
      <c r="AB9" s="5"/>
      <c r="AC9" s="5"/>
      <c r="BJ9" s="6" t="s">
        <v>6</v>
      </c>
      <c r="BK9" s="7">
        <v>249</v>
      </c>
      <c r="BM9" s="1">
        <f>BK9-15</f>
        <v>234</v>
      </c>
    </row>
    <row r="10" spans="1:63" ht="30" customHeight="1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BJ10" s="8" t="s">
        <v>8</v>
      </c>
      <c r="BK10" s="9">
        <v>42</v>
      </c>
    </row>
    <row r="11" spans="1:63" ht="24.75" customHeight="1">
      <c r="A11" s="4" t="s">
        <v>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BJ11" s="8" t="s">
        <v>10</v>
      </c>
      <c r="BK11" s="9">
        <v>12</v>
      </c>
    </row>
    <row r="12" spans="1:63" ht="23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BJ12" s="8" t="s">
        <v>11</v>
      </c>
      <c r="BK12" s="10">
        <v>0.5</v>
      </c>
    </row>
    <row r="13" spans="1:63" ht="48" customHeight="1" hidden="1">
      <c r="A13" s="5" t="s">
        <v>12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BJ13" s="8" t="s">
        <v>13</v>
      </c>
      <c r="BK13" s="9">
        <v>6.6</v>
      </c>
    </row>
    <row r="14" spans="1:63" ht="23.25" customHeight="1" hidden="1">
      <c r="A14" s="1" t="s">
        <v>14</v>
      </c>
      <c r="BJ14" s="8" t="s">
        <v>5</v>
      </c>
      <c r="BK14" s="9">
        <v>60</v>
      </c>
    </row>
    <row r="15" spans="1:63" s="17" customFormat="1" ht="60.75" customHeight="1" hidden="1">
      <c r="A15" s="11" t="s">
        <v>15</v>
      </c>
      <c r="B15" s="12" t="s">
        <v>16</v>
      </c>
      <c r="C15" s="12" t="s">
        <v>17</v>
      </c>
      <c r="D15" s="12" t="s">
        <v>18</v>
      </c>
      <c r="E15" s="12" t="s">
        <v>19</v>
      </c>
      <c r="F15" s="13"/>
      <c r="G15" s="13"/>
      <c r="H15" s="13"/>
      <c r="I15" s="14"/>
      <c r="J15" s="12" t="s">
        <v>20</v>
      </c>
      <c r="K15" s="13"/>
      <c r="L15" s="13"/>
      <c r="M15" s="13"/>
      <c r="N15" s="14"/>
      <c r="O15" s="12" t="s">
        <v>21</v>
      </c>
      <c r="P15" s="13"/>
      <c r="Q15" s="13"/>
      <c r="R15" s="13"/>
      <c r="S15" s="14"/>
      <c r="T15" s="12" t="s">
        <v>22</v>
      </c>
      <c r="U15" s="13"/>
      <c r="V15" s="13"/>
      <c r="W15" s="13"/>
      <c r="X15" s="14"/>
      <c r="Y15" s="12" t="s">
        <v>23</v>
      </c>
      <c r="Z15" s="13"/>
      <c r="AA15" s="13"/>
      <c r="AB15" s="13"/>
      <c r="AC15" s="13"/>
      <c r="AD15" s="13"/>
      <c r="AE15" s="13"/>
      <c r="AF15" s="13"/>
      <c r="AG15" s="13"/>
      <c r="AH15" s="13"/>
      <c r="AI15" s="14"/>
      <c r="AJ15" s="11" t="s">
        <v>24</v>
      </c>
      <c r="AK15" s="15"/>
      <c r="AL15" s="15"/>
      <c r="AM15" s="16"/>
      <c r="AN15" s="12" t="s">
        <v>25</v>
      </c>
      <c r="AO15" s="13"/>
      <c r="AP15" s="13"/>
      <c r="AQ15" s="13"/>
      <c r="AR15" s="14"/>
      <c r="AS15" s="12" t="s">
        <v>26</v>
      </c>
      <c r="AT15" s="13"/>
      <c r="AU15" s="13"/>
      <c r="AV15" s="13"/>
      <c r="AW15" s="14"/>
      <c r="AX15" s="12" t="s">
        <v>27</v>
      </c>
      <c r="AY15" s="13"/>
      <c r="AZ15" s="13"/>
      <c r="BA15" s="13"/>
      <c r="BB15" s="14"/>
      <c r="BC15" s="12" t="s">
        <v>28</v>
      </c>
      <c r="BD15" s="13"/>
      <c r="BE15" s="13"/>
      <c r="BF15" s="13"/>
      <c r="BG15" s="14"/>
      <c r="BJ15" s="18" t="s">
        <v>29</v>
      </c>
      <c r="BK15" s="19">
        <v>0.923</v>
      </c>
    </row>
    <row r="16" spans="1:59" s="17" customFormat="1" ht="15" hidden="1">
      <c r="A16" s="20"/>
      <c r="B16" s="21"/>
      <c r="C16" s="21"/>
      <c r="D16" s="21"/>
      <c r="E16" s="22"/>
      <c r="F16" s="23"/>
      <c r="G16" s="23"/>
      <c r="H16" s="23"/>
      <c r="I16" s="24"/>
      <c r="J16" s="22"/>
      <c r="K16" s="23"/>
      <c r="L16" s="23"/>
      <c r="M16" s="23"/>
      <c r="N16" s="24"/>
      <c r="O16" s="22"/>
      <c r="P16" s="23"/>
      <c r="Q16" s="23"/>
      <c r="R16" s="23"/>
      <c r="S16" s="24"/>
      <c r="T16" s="22"/>
      <c r="U16" s="23"/>
      <c r="V16" s="23"/>
      <c r="W16" s="23"/>
      <c r="X16" s="24"/>
      <c r="Y16" s="22"/>
      <c r="Z16" s="23"/>
      <c r="AA16" s="23"/>
      <c r="AB16" s="23"/>
      <c r="AC16" s="23"/>
      <c r="AD16" s="23"/>
      <c r="AE16" s="23"/>
      <c r="AF16" s="23"/>
      <c r="AG16" s="23"/>
      <c r="AH16" s="23"/>
      <c r="AI16" s="24"/>
      <c r="AJ16" s="25"/>
      <c r="AK16" s="26"/>
      <c r="AL16" s="26"/>
      <c r="AM16" s="27"/>
      <c r="AN16" s="22"/>
      <c r="AO16" s="23"/>
      <c r="AP16" s="23"/>
      <c r="AQ16" s="23"/>
      <c r="AR16" s="24"/>
      <c r="AS16" s="22"/>
      <c r="AT16" s="23"/>
      <c r="AU16" s="23"/>
      <c r="AV16" s="23"/>
      <c r="AW16" s="24"/>
      <c r="AX16" s="22"/>
      <c r="AY16" s="23"/>
      <c r="AZ16" s="23"/>
      <c r="BA16" s="23"/>
      <c r="BB16" s="24"/>
      <c r="BC16" s="22"/>
      <c r="BD16" s="23"/>
      <c r="BE16" s="23"/>
      <c r="BF16" s="23"/>
      <c r="BG16" s="24"/>
    </row>
    <row r="17" spans="1:59" s="17" customFormat="1" ht="23.25" customHeight="1" hidden="1">
      <c r="A17" s="20"/>
      <c r="B17" s="21"/>
      <c r="C17" s="21"/>
      <c r="D17" s="21"/>
      <c r="E17" s="28"/>
      <c r="F17" s="29"/>
      <c r="G17" s="29"/>
      <c r="H17" s="29"/>
      <c r="I17" s="30"/>
      <c r="J17" s="28"/>
      <c r="K17" s="29"/>
      <c r="L17" s="29"/>
      <c r="M17" s="29"/>
      <c r="N17" s="30"/>
      <c r="O17" s="28"/>
      <c r="P17" s="29"/>
      <c r="Q17" s="29"/>
      <c r="R17" s="29"/>
      <c r="S17" s="30"/>
      <c r="T17" s="28"/>
      <c r="U17" s="29"/>
      <c r="V17" s="29"/>
      <c r="W17" s="29"/>
      <c r="X17" s="30"/>
      <c r="Y17" s="28"/>
      <c r="Z17" s="29"/>
      <c r="AA17" s="29"/>
      <c r="AB17" s="29"/>
      <c r="AC17" s="29"/>
      <c r="AD17" s="29"/>
      <c r="AE17" s="29"/>
      <c r="AF17" s="29"/>
      <c r="AG17" s="29"/>
      <c r="AH17" s="29"/>
      <c r="AI17" s="30"/>
      <c r="AJ17" s="31"/>
      <c r="AK17" s="32"/>
      <c r="AL17" s="32"/>
      <c r="AM17" s="33"/>
      <c r="AN17" s="28"/>
      <c r="AO17" s="29"/>
      <c r="AP17" s="29"/>
      <c r="AQ17" s="29"/>
      <c r="AR17" s="30"/>
      <c r="AS17" s="28"/>
      <c r="AT17" s="29"/>
      <c r="AU17" s="29"/>
      <c r="AV17" s="29"/>
      <c r="AW17" s="30"/>
      <c r="AX17" s="28"/>
      <c r="AY17" s="29"/>
      <c r="AZ17" s="29"/>
      <c r="BA17" s="29"/>
      <c r="BB17" s="30"/>
      <c r="BC17" s="28"/>
      <c r="BD17" s="29"/>
      <c r="BE17" s="29"/>
      <c r="BF17" s="29"/>
      <c r="BG17" s="30"/>
    </row>
    <row r="18" spans="1:59" s="17" customFormat="1" ht="15" customHeight="1" hidden="1">
      <c r="A18" s="20"/>
      <c r="B18" s="21"/>
      <c r="C18" s="21"/>
      <c r="D18" s="21"/>
      <c r="E18" s="11" t="s">
        <v>30</v>
      </c>
      <c r="F18" s="34" t="s">
        <v>31</v>
      </c>
      <c r="G18" s="34" t="s">
        <v>32</v>
      </c>
      <c r="H18" s="34" t="s">
        <v>33</v>
      </c>
      <c r="I18" s="34" t="s">
        <v>34</v>
      </c>
      <c r="J18" s="11" t="s">
        <v>30</v>
      </c>
      <c r="K18" s="34" t="s">
        <v>31</v>
      </c>
      <c r="L18" s="34" t="s">
        <v>35</v>
      </c>
      <c r="M18" s="34" t="s">
        <v>33</v>
      </c>
      <c r="N18" s="35" t="s">
        <v>34</v>
      </c>
      <c r="O18" s="36" t="s">
        <v>36</v>
      </c>
      <c r="P18" s="37" t="s">
        <v>37</v>
      </c>
      <c r="Q18" s="37" t="s">
        <v>38</v>
      </c>
      <c r="R18" s="38" t="s">
        <v>39</v>
      </c>
      <c r="S18" s="39" t="s">
        <v>40</v>
      </c>
      <c r="T18" s="40" t="s">
        <v>36</v>
      </c>
      <c r="U18" s="34" t="s">
        <v>37</v>
      </c>
      <c r="V18" s="34" t="s">
        <v>38</v>
      </c>
      <c r="W18" s="41" t="s">
        <v>39</v>
      </c>
      <c r="X18" s="34" t="s">
        <v>40</v>
      </c>
      <c r="Y18" s="36" t="s">
        <v>41</v>
      </c>
      <c r="Z18" s="42"/>
      <c r="AA18" s="43"/>
      <c r="AB18" s="40" t="s">
        <v>42</v>
      </c>
      <c r="AC18" s="34" t="s">
        <v>43</v>
      </c>
      <c r="AD18" s="34" t="s">
        <v>44</v>
      </c>
      <c r="AE18" s="34" t="s">
        <v>45</v>
      </c>
      <c r="AF18" s="34" t="s">
        <v>46</v>
      </c>
      <c r="AG18" s="34" t="s">
        <v>47</v>
      </c>
      <c r="AH18" s="34" t="s">
        <v>48</v>
      </c>
      <c r="AI18" s="34" t="s">
        <v>49</v>
      </c>
      <c r="AJ18" s="44" t="s">
        <v>36</v>
      </c>
      <c r="AK18" s="34" t="s">
        <v>37</v>
      </c>
      <c r="AL18" s="34" t="s">
        <v>38</v>
      </c>
      <c r="AM18" s="34" t="s">
        <v>50</v>
      </c>
      <c r="AN18" s="12" t="s">
        <v>51</v>
      </c>
      <c r="AO18" s="12" t="s">
        <v>52</v>
      </c>
      <c r="AP18" s="12" t="s">
        <v>53</v>
      </c>
      <c r="AQ18" s="12" t="s">
        <v>54</v>
      </c>
      <c r="AR18" s="12" t="s">
        <v>55</v>
      </c>
      <c r="AS18" s="12" t="s">
        <v>51</v>
      </c>
      <c r="AT18" s="45" t="s">
        <v>56</v>
      </c>
      <c r="AU18" s="13"/>
      <c r="AV18" s="12" t="s">
        <v>57</v>
      </c>
      <c r="AW18" s="14"/>
      <c r="AX18" s="12" t="s">
        <v>51</v>
      </c>
      <c r="AY18" s="45" t="s">
        <v>56</v>
      </c>
      <c r="AZ18" s="13"/>
      <c r="BA18" s="12" t="s">
        <v>57</v>
      </c>
      <c r="BB18" s="14"/>
      <c r="BC18" s="12" t="s">
        <v>51</v>
      </c>
      <c r="BD18" s="45" t="s">
        <v>56</v>
      </c>
      <c r="BE18" s="13"/>
      <c r="BF18" s="12" t="s">
        <v>57</v>
      </c>
      <c r="BG18" s="14"/>
    </row>
    <row r="19" spans="1:59" s="17" customFormat="1" ht="33.75" customHeight="1" hidden="1">
      <c r="A19" s="20"/>
      <c r="B19" s="21"/>
      <c r="C19" s="21"/>
      <c r="D19" s="21"/>
      <c r="E19" s="20"/>
      <c r="F19" s="46"/>
      <c r="G19" s="46"/>
      <c r="H19" s="46"/>
      <c r="I19" s="46"/>
      <c r="J19" s="20"/>
      <c r="K19" s="46"/>
      <c r="L19" s="46"/>
      <c r="M19" s="46"/>
      <c r="N19" s="47"/>
      <c r="O19" s="48"/>
      <c r="P19" s="49"/>
      <c r="Q19" s="49"/>
      <c r="R19" s="50"/>
      <c r="S19" s="51"/>
      <c r="T19" s="52"/>
      <c r="U19" s="46"/>
      <c r="V19" s="46"/>
      <c r="W19" s="53"/>
      <c r="X19" s="46"/>
      <c r="Y19" s="54"/>
      <c r="Z19" s="55"/>
      <c r="AA19" s="56"/>
      <c r="AB19" s="52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21"/>
      <c r="AO19" s="21"/>
      <c r="AP19" s="21"/>
      <c r="AQ19" s="21"/>
      <c r="AR19" s="21"/>
      <c r="AS19" s="21"/>
      <c r="AT19" s="28"/>
      <c r="AU19" s="29"/>
      <c r="AV19" s="28"/>
      <c r="AW19" s="30"/>
      <c r="AX19" s="21"/>
      <c r="AY19" s="28"/>
      <c r="AZ19" s="29"/>
      <c r="BA19" s="28"/>
      <c r="BB19" s="30"/>
      <c r="BC19" s="21"/>
      <c r="BD19" s="28"/>
      <c r="BE19" s="29"/>
      <c r="BF19" s="28"/>
      <c r="BG19" s="30"/>
    </row>
    <row r="20" spans="1:59" s="17" customFormat="1" ht="15" customHeight="1" hidden="1">
      <c r="A20" s="20"/>
      <c r="B20" s="21"/>
      <c r="C20" s="21"/>
      <c r="D20" s="21"/>
      <c r="E20" s="20"/>
      <c r="F20" s="46"/>
      <c r="G20" s="46"/>
      <c r="H20" s="46"/>
      <c r="I20" s="46"/>
      <c r="J20" s="20"/>
      <c r="K20" s="46"/>
      <c r="L20" s="46"/>
      <c r="M20" s="46"/>
      <c r="N20" s="47"/>
      <c r="O20" s="48"/>
      <c r="P20" s="49"/>
      <c r="Q20" s="49"/>
      <c r="R20" s="50"/>
      <c r="S20" s="51"/>
      <c r="T20" s="52"/>
      <c r="U20" s="46"/>
      <c r="V20" s="46"/>
      <c r="W20" s="53"/>
      <c r="X20" s="46"/>
      <c r="Y20" s="54"/>
      <c r="Z20" s="55"/>
      <c r="AA20" s="56"/>
      <c r="AB20" s="52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21"/>
      <c r="AO20" s="21"/>
      <c r="AP20" s="21"/>
      <c r="AQ20" s="21"/>
      <c r="AR20" s="21"/>
      <c r="AS20" s="21"/>
      <c r="AT20" s="57" t="s">
        <v>58</v>
      </c>
      <c r="AU20" s="57" t="s">
        <v>59</v>
      </c>
      <c r="AV20" s="57" t="s">
        <v>60</v>
      </c>
      <c r="AW20" s="57" t="s">
        <v>61</v>
      </c>
      <c r="AX20" s="21"/>
      <c r="AY20" s="57" t="s">
        <v>52</v>
      </c>
      <c r="AZ20" s="57" t="s">
        <v>53</v>
      </c>
      <c r="BA20" s="57" t="s">
        <v>54</v>
      </c>
      <c r="BB20" s="57" t="s">
        <v>55</v>
      </c>
      <c r="BC20" s="21"/>
      <c r="BD20" s="57" t="s">
        <v>52</v>
      </c>
      <c r="BE20" s="57" t="s">
        <v>53</v>
      </c>
      <c r="BF20" s="57" t="s">
        <v>54</v>
      </c>
      <c r="BG20" s="57" t="s">
        <v>55</v>
      </c>
    </row>
    <row r="21" spans="1:59" s="17" customFormat="1" ht="15" hidden="1">
      <c r="A21" s="20"/>
      <c r="B21" s="21"/>
      <c r="C21" s="21"/>
      <c r="D21" s="21"/>
      <c r="E21" s="20"/>
      <c r="F21" s="46"/>
      <c r="G21" s="46"/>
      <c r="H21" s="46"/>
      <c r="I21" s="46"/>
      <c r="J21" s="20"/>
      <c r="K21" s="46"/>
      <c r="L21" s="46"/>
      <c r="M21" s="46"/>
      <c r="N21" s="47"/>
      <c r="O21" s="48"/>
      <c r="P21" s="49"/>
      <c r="Q21" s="49"/>
      <c r="R21" s="50"/>
      <c r="S21" s="51"/>
      <c r="T21" s="52"/>
      <c r="U21" s="46"/>
      <c r="V21" s="46"/>
      <c r="W21" s="53"/>
      <c r="X21" s="46"/>
      <c r="Y21" s="54"/>
      <c r="Z21" s="55"/>
      <c r="AA21" s="56"/>
      <c r="AB21" s="52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</row>
    <row r="22" spans="1:59" s="17" customFormat="1" ht="129.75" customHeight="1" hidden="1">
      <c r="A22" s="58"/>
      <c r="B22" s="57"/>
      <c r="C22" s="57"/>
      <c r="D22" s="57"/>
      <c r="E22" s="58"/>
      <c r="F22" s="59"/>
      <c r="G22" s="59"/>
      <c r="H22" s="59"/>
      <c r="I22" s="59"/>
      <c r="J22" s="58"/>
      <c r="K22" s="59"/>
      <c r="L22" s="59"/>
      <c r="M22" s="59"/>
      <c r="N22" s="60"/>
      <c r="O22" s="61"/>
      <c r="P22" s="62"/>
      <c r="Q22" s="62"/>
      <c r="R22" s="63"/>
      <c r="S22" s="64"/>
      <c r="T22" s="65"/>
      <c r="U22" s="59"/>
      <c r="V22" s="59"/>
      <c r="W22" s="66"/>
      <c r="X22" s="59"/>
      <c r="Y22" s="67"/>
      <c r="Z22" s="68"/>
      <c r="AA22" s="69"/>
      <c r="AB22" s="65"/>
      <c r="AC22" s="59"/>
      <c r="AD22" s="59"/>
      <c r="AE22" s="59"/>
      <c r="AF22" s="59"/>
      <c r="AG22" s="59"/>
      <c r="AH22" s="59"/>
      <c r="AI22" s="59"/>
      <c r="AJ22" s="46"/>
      <c r="AK22" s="59"/>
      <c r="AL22" s="59"/>
      <c r="AM22" s="59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</row>
    <row r="23" spans="1:60" ht="15" hidden="1">
      <c r="A23" s="70" t="s">
        <v>62</v>
      </c>
      <c r="B23" s="71">
        <f>B24+B25+B26+B27+B28+B29+B30+B31+B32</f>
        <v>14.25</v>
      </c>
      <c r="C23" s="72">
        <f>(BK9-(BK10-BK11)*BK12)*BK13*BK14*BK15</f>
        <v>85528.87199999999</v>
      </c>
      <c r="D23" s="72">
        <f>D24+D25+D26+D27+D28+D29+D30+D31+D32</f>
        <v>1218788.25</v>
      </c>
      <c r="E23" s="73"/>
      <c r="F23" s="74"/>
      <c r="G23" s="75"/>
      <c r="H23" s="74"/>
      <c r="I23" s="76"/>
      <c r="J23" s="73"/>
      <c r="K23" s="74"/>
      <c r="L23" s="74"/>
      <c r="M23" s="74"/>
      <c r="N23" s="77"/>
      <c r="O23" s="78"/>
      <c r="P23" s="79"/>
      <c r="Q23" s="79"/>
      <c r="R23" s="79"/>
      <c r="S23" s="80"/>
      <c r="T23" s="81"/>
      <c r="U23" s="74"/>
      <c r="V23" s="74"/>
      <c r="W23" s="76"/>
      <c r="X23" s="82"/>
      <c r="Y23" s="73">
        <f>Y24+Y25+Y26+Y27+Y28+Y29+Y30+Y31+Y32</f>
        <v>59095.70249967889</v>
      </c>
      <c r="Z23" s="74"/>
      <c r="AA23" s="74"/>
      <c r="AB23" s="74"/>
      <c r="AC23" s="74"/>
      <c r="AD23" s="74"/>
      <c r="AE23" s="77"/>
      <c r="AF23" s="83"/>
      <c r="AG23" s="79"/>
      <c r="AH23" s="79"/>
      <c r="AI23" s="84">
        <f>AI24+AI25+AI26+AI27+AI28+AI29+AI30+AI31+AI32</f>
        <v>252.5457371781149</v>
      </c>
      <c r="AJ23" s="85"/>
      <c r="AK23" s="81"/>
      <c r="AL23" s="74"/>
      <c r="AM23" s="76"/>
      <c r="AN23" s="73"/>
      <c r="AO23" s="74"/>
      <c r="AP23" s="74"/>
      <c r="AQ23" s="74"/>
      <c r="AR23" s="76"/>
      <c r="AS23" s="81"/>
      <c r="AT23" s="74"/>
      <c r="AU23" s="74"/>
      <c r="AV23" s="74"/>
      <c r="AW23" s="76"/>
      <c r="AX23" s="81"/>
      <c r="AY23" s="74"/>
      <c r="AZ23" s="74"/>
      <c r="BA23" s="74"/>
      <c r="BB23" s="76"/>
      <c r="BC23" s="81"/>
      <c r="BD23" s="74"/>
      <c r="BE23" s="74"/>
      <c r="BF23" s="74"/>
      <c r="BG23" s="76"/>
      <c r="BH23" s="86"/>
    </row>
    <row r="24" spans="1:60" ht="15" hidden="1">
      <c r="A24" s="87" t="s">
        <v>63</v>
      </c>
      <c r="B24" s="88">
        <v>1.5</v>
      </c>
      <c r="C24" s="85">
        <f aca="true" t="shared" si="0" ref="C24:C42">ROUND(C23,0)</f>
        <v>85529</v>
      </c>
      <c r="D24" s="85">
        <f aca="true" t="shared" si="1" ref="D24:D33">B24*C24</f>
        <v>128293.5</v>
      </c>
      <c r="E24" s="89">
        <f aca="true" t="shared" si="2" ref="E24:E33">D24/S24</f>
        <v>23.649980291683093</v>
      </c>
      <c r="F24" s="90">
        <v>30</v>
      </c>
      <c r="G24" s="91">
        <f aca="true" t="shared" si="3" ref="G24:G30">F24/1.3</f>
        <v>23.076923076923077</v>
      </c>
      <c r="H24" s="90">
        <f aca="true" t="shared" si="4" ref="H24:H33">F24</f>
        <v>30</v>
      </c>
      <c r="I24" s="92">
        <f aca="true" t="shared" si="5" ref="I24:I33">G24/1.3</f>
        <v>17.75147928994083</v>
      </c>
      <c r="J24" s="89">
        <f aca="true" t="shared" si="6" ref="J24:J33">D24/X24</f>
        <v>15.766653527788728</v>
      </c>
      <c r="K24" s="90">
        <f aca="true" t="shared" si="7" ref="K24:K30">F24/1.5</f>
        <v>20</v>
      </c>
      <c r="L24" s="90">
        <f aca="true" t="shared" si="8" ref="L24:L30">K24/1.3</f>
        <v>15.384615384615383</v>
      </c>
      <c r="M24" s="90">
        <f aca="true" t="shared" si="9" ref="M24:M33">H24/1.5</f>
        <v>20</v>
      </c>
      <c r="N24" s="92">
        <f aca="true" t="shared" si="10" ref="N24:N33">I24/1.5</f>
        <v>11.834319526627219</v>
      </c>
      <c r="O24" s="89">
        <f aca="true" t="shared" si="11" ref="O24:O33">(D24*AJ24/100)/F24</f>
        <v>1625.051</v>
      </c>
      <c r="P24" s="90">
        <f aca="true" t="shared" si="12" ref="P24:P33">(D24*AK24/100)/G24</f>
        <v>1779.0031999999999</v>
      </c>
      <c r="Q24" s="90">
        <f aca="true" t="shared" si="13" ref="Q24:Q33">(D24*AL24/100)/H24</f>
        <v>213.82250000000002</v>
      </c>
      <c r="R24" s="90">
        <f aca="true" t="shared" si="14" ref="R24:R33">(D24*AM24/100)/I24</f>
        <v>1806.800125</v>
      </c>
      <c r="S24" s="92">
        <f aca="true" t="shared" si="15" ref="S24:S33">O24+P24+Q24+R24</f>
        <v>5424.676825</v>
      </c>
      <c r="T24" s="93">
        <f aca="true" t="shared" si="16" ref="T24:T33">(D24*AJ24/100)/K24</f>
        <v>2437.5765</v>
      </c>
      <c r="U24" s="93">
        <f aca="true" t="shared" si="17" ref="U24:U33">(D24*AK24/100)/L24</f>
        <v>2668.5048</v>
      </c>
      <c r="V24" s="93">
        <f aca="true" t="shared" si="18" ref="V24:V30">(D24*AL24/100)/M24</f>
        <v>320.73375</v>
      </c>
      <c r="W24" s="93">
        <f aca="true" t="shared" si="19" ref="W24:W30">(D24*AM24/100)/N24</f>
        <v>2710.2001875</v>
      </c>
      <c r="X24" s="94">
        <f aca="true" t="shared" si="20" ref="X24:X33">T24+U24+V24+W24</f>
        <v>8137.0152375</v>
      </c>
      <c r="Y24" s="89">
        <f aca="true" t="shared" si="21" ref="Y24:Y33">D24/E24</f>
        <v>5424.676825</v>
      </c>
      <c r="Z24" s="91"/>
      <c r="AA24" s="91"/>
      <c r="AB24" s="91">
        <f aca="true" t="shared" si="22" ref="AB24:AB33">D24/J24</f>
        <v>8137.0152375</v>
      </c>
      <c r="AC24" s="90">
        <f aca="true" t="shared" si="23" ref="AC24:AC33">C24/E24</f>
        <v>3616.4512166666664</v>
      </c>
      <c r="AD24" s="95">
        <f aca="true" t="shared" si="24" ref="AD24:AD33">AC24/$BM$9</f>
        <v>15.454919729344729</v>
      </c>
      <c r="AE24" s="96">
        <f aca="true" t="shared" si="25" ref="AE24:AE33">AD24*1.5</f>
        <v>23.182379594017092</v>
      </c>
      <c r="AF24" s="95">
        <f aca="true" t="shared" si="26" ref="AF24:AF33">C24/J24/$BM$9</f>
        <v>23.182379594017092</v>
      </c>
      <c r="AG24" s="90">
        <f aca="true" t="shared" si="27" ref="AG24:AG33">AD24/4</f>
        <v>3.8637299323361822</v>
      </c>
      <c r="AH24" s="92">
        <f aca="true" t="shared" si="28" ref="AH24:AH33">AD24/2</f>
        <v>7.7274598646723645</v>
      </c>
      <c r="AI24" s="94">
        <f aca="true" t="shared" si="29" ref="AI24:AI33">AD24*B24</f>
        <v>23.182379594017092</v>
      </c>
      <c r="AJ24" s="97">
        <v>38</v>
      </c>
      <c r="AK24" s="93">
        <f aca="true" t="shared" si="30" ref="AK24:AK34">100-AJ24-AL24-AM24</f>
        <v>32</v>
      </c>
      <c r="AL24" s="90">
        <v>5</v>
      </c>
      <c r="AM24" s="92">
        <v>25</v>
      </c>
      <c r="AN24" s="89">
        <f aca="true" t="shared" si="31" ref="AN24:AN34">AO24+AP24+AQ24+AR24</f>
        <v>15.45491972934473</v>
      </c>
      <c r="AO24" s="90">
        <f aca="true" t="shared" si="32" ref="AO24:AO34">AD24*AJ24%</f>
        <v>5.872869497150997</v>
      </c>
      <c r="AP24" s="90">
        <f aca="true" t="shared" si="33" ref="AP24:AP34">AD24*AK24%</f>
        <v>4.945574313390313</v>
      </c>
      <c r="AQ24" s="90">
        <f aca="true" t="shared" si="34" ref="AQ24:AQ34">AD24*AL24%</f>
        <v>0.7727459864672365</v>
      </c>
      <c r="AR24" s="92">
        <f aca="true" t="shared" si="35" ref="AR24:AR34">AD24*AM24%</f>
        <v>3.8637299323361822</v>
      </c>
      <c r="AS24" s="89">
        <f aca="true" t="shared" si="36" ref="AS24:AS33">AT24+AU24+AV24+AW24</f>
        <v>23.182379594017092</v>
      </c>
      <c r="AT24" s="90">
        <f aca="true" t="shared" si="37" ref="AT24:AT35">AE24*AJ24%</f>
        <v>8.809304245726496</v>
      </c>
      <c r="AU24" s="90">
        <f aca="true" t="shared" si="38" ref="AU24:AU34">AE24*AK24%</f>
        <v>7.41836147008547</v>
      </c>
      <c r="AV24" s="90">
        <f aca="true" t="shared" si="39" ref="AV24:AV34">AE24*AL24%</f>
        <v>1.1591189797008548</v>
      </c>
      <c r="AW24" s="92">
        <f aca="true" t="shared" si="40" ref="AW24:AW34">AE24*AM24%</f>
        <v>5.795594898504273</v>
      </c>
      <c r="AX24" s="89">
        <f aca="true" t="shared" si="41" ref="AX24:AX33">AY24+AZ24+BA24+BB24</f>
        <v>3.8637299323361827</v>
      </c>
      <c r="AY24" s="90">
        <f aca="true" t="shared" si="42" ref="AY24:AY34">AG24*AJ24%</f>
        <v>1.4682173742877493</v>
      </c>
      <c r="AZ24" s="90">
        <f aca="true" t="shared" si="43" ref="AZ24:AZ34">AG24*AK24%</f>
        <v>1.2363935783475783</v>
      </c>
      <c r="BA24" s="90">
        <f aca="true" t="shared" si="44" ref="BA24:BA34">AG24*AL24%</f>
        <v>0.19318649661680912</v>
      </c>
      <c r="BB24" s="92">
        <f aca="true" t="shared" si="45" ref="BB24:BB34">AG24*AM24%</f>
        <v>0.9659324830840456</v>
      </c>
      <c r="BC24" s="93">
        <f aca="true" t="shared" si="46" ref="BC24:BC33">BD24+BE24+BF24+BG24</f>
        <v>7.727459864672365</v>
      </c>
      <c r="BD24" s="90">
        <f aca="true" t="shared" si="47" ref="BD24:BD33">AH24*AJ24%</f>
        <v>2.9364347485754987</v>
      </c>
      <c r="BE24" s="90">
        <f aca="true" t="shared" si="48" ref="BE24:BE33">AH24*AK24%</f>
        <v>2.4727871566951567</v>
      </c>
      <c r="BF24" s="90">
        <f aca="true" t="shared" si="49" ref="BF24:BF33">AH24*AL24%</f>
        <v>0.38637299323361823</v>
      </c>
      <c r="BG24" s="92">
        <f aca="true" t="shared" si="50" ref="BG24:BG33">AH24*AM24%</f>
        <v>1.9318649661680911</v>
      </c>
      <c r="BH24" s="86"/>
    </row>
    <row r="25" spans="1:60" ht="15" customHeight="1" hidden="1">
      <c r="A25" s="87" t="s">
        <v>64</v>
      </c>
      <c r="B25" s="88">
        <v>1.5</v>
      </c>
      <c r="C25" s="85">
        <f t="shared" si="0"/>
        <v>85529</v>
      </c>
      <c r="D25" s="85">
        <f t="shared" si="1"/>
        <v>128293.5</v>
      </c>
      <c r="E25" s="89">
        <f t="shared" si="2"/>
        <v>19.4325689856199</v>
      </c>
      <c r="F25" s="90">
        <v>25</v>
      </c>
      <c r="G25" s="91">
        <f t="shared" si="3"/>
        <v>19.23076923076923</v>
      </c>
      <c r="H25" s="90">
        <f t="shared" si="4"/>
        <v>25</v>
      </c>
      <c r="I25" s="92">
        <f t="shared" si="5"/>
        <v>14.792899408284022</v>
      </c>
      <c r="J25" s="89">
        <f t="shared" si="6"/>
        <v>12.955045990413264</v>
      </c>
      <c r="K25" s="90">
        <f t="shared" si="7"/>
        <v>16.666666666666668</v>
      </c>
      <c r="L25" s="90">
        <f t="shared" si="8"/>
        <v>12.820512820512821</v>
      </c>
      <c r="M25" s="90">
        <f t="shared" si="9"/>
        <v>16.666666666666668</v>
      </c>
      <c r="N25" s="95">
        <f t="shared" si="10"/>
        <v>9.861932938856015</v>
      </c>
      <c r="O25" s="89">
        <f t="shared" si="11"/>
        <v>1642.1568</v>
      </c>
      <c r="P25" s="90">
        <f t="shared" si="12"/>
        <v>2535.07956</v>
      </c>
      <c r="Q25" s="90">
        <f t="shared" si="13"/>
        <v>256.587</v>
      </c>
      <c r="R25" s="90">
        <f t="shared" si="14"/>
        <v>2168.16015</v>
      </c>
      <c r="S25" s="92">
        <f t="shared" si="15"/>
        <v>6601.98351</v>
      </c>
      <c r="T25" s="93">
        <f t="shared" si="16"/>
        <v>2463.2351999999996</v>
      </c>
      <c r="U25" s="93">
        <f t="shared" si="17"/>
        <v>3802.6193399999997</v>
      </c>
      <c r="V25" s="93">
        <f t="shared" si="18"/>
        <v>384.8805</v>
      </c>
      <c r="W25" s="93">
        <f t="shared" si="19"/>
        <v>3252.2402250000005</v>
      </c>
      <c r="X25" s="94">
        <f t="shared" si="20"/>
        <v>9902.975265000001</v>
      </c>
      <c r="Y25" s="89">
        <f t="shared" si="21"/>
        <v>6601.98351</v>
      </c>
      <c r="Z25" s="91"/>
      <c r="AA25" s="91"/>
      <c r="AB25" s="91">
        <f t="shared" si="22"/>
        <v>9902.975265000001</v>
      </c>
      <c r="AC25" s="90">
        <f t="shared" si="23"/>
        <v>4401.32234</v>
      </c>
      <c r="AD25" s="90">
        <f t="shared" si="24"/>
        <v>18.809069829059826</v>
      </c>
      <c r="AE25" s="95">
        <f t="shared" si="25"/>
        <v>28.21360474358974</v>
      </c>
      <c r="AF25" s="95">
        <f t="shared" si="26"/>
        <v>28.213604743589748</v>
      </c>
      <c r="AG25" s="90">
        <f t="shared" si="27"/>
        <v>4.7022674572649565</v>
      </c>
      <c r="AH25" s="90">
        <f t="shared" si="28"/>
        <v>9.404534914529913</v>
      </c>
      <c r="AI25" s="94">
        <f t="shared" si="29"/>
        <v>28.21360474358974</v>
      </c>
      <c r="AJ25" s="98">
        <v>32</v>
      </c>
      <c r="AK25" s="93">
        <f t="shared" si="30"/>
        <v>38</v>
      </c>
      <c r="AL25" s="90">
        <v>5</v>
      </c>
      <c r="AM25" s="92">
        <v>25</v>
      </c>
      <c r="AN25" s="89">
        <f t="shared" si="31"/>
        <v>18.809069829059826</v>
      </c>
      <c r="AO25" s="90">
        <f t="shared" si="32"/>
        <v>6.018902345299145</v>
      </c>
      <c r="AP25" s="90">
        <f t="shared" si="33"/>
        <v>7.147446535042734</v>
      </c>
      <c r="AQ25" s="90">
        <f t="shared" si="34"/>
        <v>0.9404534914529914</v>
      </c>
      <c r="AR25" s="92">
        <f t="shared" si="35"/>
        <v>4.7022674572649565</v>
      </c>
      <c r="AS25" s="93">
        <f t="shared" si="36"/>
        <v>28.213604743589745</v>
      </c>
      <c r="AT25" s="90">
        <f t="shared" si="37"/>
        <v>9.028353517948718</v>
      </c>
      <c r="AU25" s="90">
        <f t="shared" si="38"/>
        <v>10.721169802564102</v>
      </c>
      <c r="AV25" s="90">
        <f t="shared" si="39"/>
        <v>1.410680237179487</v>
      </c>
      <c r="AW25" s="92">
        <f t="shared" si="40"/>
        <v>7.053401185897435</v>
      </c>
      <c r="AX25" s="93">
        <f t="shared" si="41"/>
        <v>4.7022674572649565</v>
      </c>
      <c r="AY25" s="90">
        <f t="shared" si="42"/>
        <v>1.5047255863247861</v>
      </c>
      <c r="AZ25" s="90">
        <f t="shared" si="43"/>
        <v>1.7868616337606835</v>
      </c>
      <c r="BA25" s="90">
        <f t="shared" si="44"/>
        <v>0.23511337286324785</v>
      </c>
      <c r="BB25" s="90">
        <f t="shared" si="45"/>
        <v>1.1755668643162391</v>
      </c>
      <c r="BC25" s="93">
        <f t="shared" si="46"/>
        <v>9.404534914529913</v>
      </c>
      <c r="BD25" s="90">
        <f t="shared" si="47"/>
        <v>3.0094511726495723</v>
      </c>
      <c r="BE25" s="90">
        <f t="shared" si="48"/>
        <v>3.573723267521367</v>
      </c>
      <c r="BF25" s="90">
        <f t="shared" si="49"/>
        <v>0.4702267457264957</v>
      </c>
      <c r="BG25" s="92">
        <f t="shared" si="50"/>
        <v>2.3511337286324783</v>
      </c>
      <c r="BH25" s="86"/>
    </row>
    <row r="26" spans="1:60" ht="15" customHeight="1" hidden="1">
      <c r="A26" s="87" t="s">
        <v>65</v>
      </c>
      <c r="B26" s="88">
        <v>1.5</v>
      </c>
      <c r="C26" s="85">
        <f t="shared" si="0"/>
        <v>85529</v>
      </c>
      <c r="D26" s="85">
        <f t="shared" si="1"/>
        <v>128293.5</v>
      </c>
      <c r="E26" s="89">
        <f t="shared" si="2"/>
        <v>20.38320423970648</v>
      </c>
      <c r="F26" s="90">
        <v>25</v>
      </c>
      <c r="G26" s="91">
        <f t="shared" si="3"/>
        <v>19.23076923076923</v>
      </c>
      <c r="H26" s="90">
        <f t="shared" si="4"/>
        <v>25</v>
      </c>
      <c r="I26" s="92">
        <f t="shared" si="5"/>
        <v>14.792899408284022</v>
      </c>
      <c r="J26" s="89">
        <f t="shared" si="6"/>
        <v>13.588802826470985</v>
      </c>
      <c r="K26" s="90">
        <f t="shared" si="7"/>
        <v>16.666666666666668</v>
      </c>
      <c r="L26" s="90">
        <f t="shared" si="8"/>
        <v>12.820512820512821</v>
      </c>
      <c r="M26" s="90">
        <f t="shared" si="9"/>
        <v>16.666666666666668</v>
      </c>
      <c r="N26" s="95">
        <f t="shared" si="10"/>
        <v>9.861932938856015</v>
      </c>
      <c r="O26" s="89">
        <f t="shared" si="11"/>
        <v>2411.9178</v>
      </c>
      <c r="P26" s="90">
        <f t="shared" si="12"/>
        <v>1200.82716</v>
      </c>
      <c r="Q26" s="90">
        <f t="shared" si="13"/>
        <v>513.174</v>
      </c>
      <c r="R26" s="90">
        <f t="shared" si="14"/>
        <v>2168.16015</v>
      </c>
      <c r="S26" s="92">
        <f t="shared" si="15"/>
        <v>6294.079110000001</v>
      </c>
      <c r="T26" s="93">
        <f t="shared" si="16"/>
        <v>3617.8767</v>
      </c>
      <c r="U26" s="93">
        <f t="shared" si="17"/>
        <v>1801.24074</v>
      </c>
      <c r="V26" s="93">
        <f t="shared" si="18"/>
        <v>769.761</v>
      </c>
      <c r="W26" s="93">
        <f t="shared" si="19"/>
        <v>3252.2402250000005</v>
      </c>
      <c r="X26" s="94">
        <f t="shared" si="20"/>
        <v>9441.118665000002</v>
      </c>
      <c r="Y26" s="89">
        <f t="shared" si="21"/>
        <v>6294.079110000001</v>
      </c>
      <c r="Z26" s="91"/>
      <c r="AA26" s="91"/>
      <c r="AB26" s="91">
        <f t="shared" si="22"/>
        <v>9441.118665000002</v>
      </c>
      <c r="AC26" s="90">
        <f t="shared" si="23"/>
        <v>4196.05274</v>
      </c>
      <c r="AD26" s="90">
        <f t="shared" si="24"/>
        <v>17.931849316239315</v>
      </c>
      <c r="AE26" s="95">
        <f t="shared" si="25"/>
        <v>26.897773974358973</v>
      </c>
      <c r="AF26" s="95">
        <f t="shared" si="26"/>
        <v>26.89777397435898</v>
      </c>
      <c r="AG26" s="90">
        <f t="shared" si="27"/>
        <v>4.482962329059829</v>
      </c>
      <c r="AH26" s="90">
        <f t="shared" si="28"/>
        <v>8.965924658119658</v>
      </c>
      <c r="AI26" s="94">
        <f t="shared" si="29"/>
        <v>26.897773974358973</v>
      </c>
      <c r="AJ26" s="98">
        <v>47</v>
      </c>
      <c r="AK26" s="93">
        <f t="shared" si="30"/>
        <v>18</v>
      </c>
      <c r="AL26" s="90">
        <v>10</v>
      </c>
      <c r="AM26" s="92">
        <v>25</v>
      </c>
      <c r="AN26" s="89">
        <f t="shared" si="31"/>
        <v>17.931849316239315</v>
      </c>
      <c r="AO26" s="90">
        <f t="shared" si="32"/>
        <v>8.427969178632477</v>
      </c>
      <c r="AP26" s="90">
        <f t="shared" si="33"/>
        <v>3.2277328769230764</v>
      </c>
      <c r="AQ26" s="90">
        <f t="shared" si="34"/>
        <v>1.7931849316239317</v>
      </c>
      <c r="AR26" s="92">
        <f t="shared" si="35"/>
        <v>4.482962329059829</v>
      </c>
      <c r="AS26" s="93">
        <f t="shared" si="36"/>
        <v>26.897773974358973</v>
      </c>
      <c r="AT26" s="90">
        <f t="shared" si="37"/>
        <v>12.641953767948717</v>
      </c>
      <c r="AU26" s="90">
        <f t="shared" si="38"/>
        <v>4.841599315384615</v>
      </c>
      <c r="AV26" s="90">
        <f t="shared" si="39"/>
        <v>2.6897773974358974</v>
      </c>
      <c r="AW26" s="92">
        <f t="shared" si="40"/>
        <v>6.724443493589743</v>
      </c>
      <c r="AX26" s="99">
        <f t="shared" si="41"/>
        <v>4.482962329059829</v>
      </c>
      <c r="AY26" s="100">
        <f t="shared" si="42"/>
        <v>2.106992294658119</v>
      </c>
      <c r="AZ26" s="100">
        <f t="shared" si="43"/>
        <v>0.8069332192307691</v>
      </c>
      <c r="BA26" s="100">
        <f t="shared" si="44"/>
        <v>0.4482962329059829</v>
      </c>
      <c r="BB26" s="100">
        <f t="shared" si="45"/>
        <v>1.1207405822649572</v>
      </c>
      <c r="BC26" s="99">
        <f t="shared" si="46"/>
        <v>8.965924658119658</v>
      </c>
      <c r="BD26" s="100">
        <f t="shared" si="47"/>
        <v>4.213984589316238</v>
      </c>
      <c r="BE26" s="100">
        <f t="shared" si="48"/>
        <v>1.6138664384615382</v>
      </c>
      <c r="BF26" s="100">
        <f t="shared" si="49"/>
        <v>0.8965924658119658</v>
      </c>
      <c r="BG26" s="100">
        <f t="shared" si="50"/>
        <v>2.2414811645299144</v>
      </c>
      <c r="BH26" s="86"/>
    </row>
    <row r="27" spans="1:60" ht="15" customHeight="1" hidden="1">
      <c r="A27" s="87" t="s">
        <v>66</v>
      </c>
      <c r="B27" s="88">
        <v>1.5</v>
      </c>
      <c r="C27" s="85">
        <f t="shared" si="0"/>
        <v>85529</v>
      </c>
      <c r="D27" s="85">
        <f t="shared" si="1"/>
        <v>128293.5</v>
      </c>
      <c r="E27" s="89">
        <f t="shared" si="2"/>
        <v>23.59418010224145</v>
      </c>
      <c r="F27" s="90">
        <v>30</v>
      </c>
      <c r="G27" s="91">
        <f t="shared" si="3"/>
        <v>23.076923076923077</v>
      </c>
      <c r="H27" s="90">
        <f t="shared" si="4"/>
        <v>30</v>
      </c>
      <c r="I27" s="92">
        <f t="shared" si="5"/>
        <v>17.75147928994083</v>
      </c>
      <c r="J27" s="89">
        <f t="shared" si="6"/>
        <v>15.729453401494295</v>
      </c>
      <c r="K27" s="90">
        <f t="shared" si="7"/>
        <v>20</v>
      </c>
      <c r="L27" s="90">
        <f t="shared" si="8"/>
        <v>15.384615384615383</v>
      </c>
      <c r="M27" s="90">
        <f t="shared" si="9"/>
        <v>20</v>
      </c>
      <c r="N27" s="95">
        <f t="shared" si="10"/>
        <v>11.834319526627219</v>
      </c>
      <c r="O27" s="89">
        <f t="shared" si="11"/>
        <v>940.819</v>
      </c>
      <c r="P27" s="90">
        <f t="shared" si="12"/>
        <v>1834.59705</v>
      </c>
      <c r="Q27" s="90">
        <f t="shared" si="13"/>
        <v>855.2900000000001</v>
      </c>
      <c r="R27" s="90">
        <f t="shared" si="14"/>
        <v>1806.800125</v>
      </c>
      <c r="S27" s="92">
        <f t="shared" si="15"/>
        <v>5437.5061749999995</v>
      </c>
      <c r="T27" s="93">
        <f t="shared" si="16"/>
        <v>1411.2285</v>
      </c>
      <c r="U27" s="93">
        <f t="shared" si="17"/>
        <v>2751.8955750000005</v>
      </c>
      <c r="V27" s="93">
        <f t="shared" si="18"/>
        <v>1282.935</v>
      </c>
      <c r="W27" s="93">
        <f t="shared" si="19"/>
        <v>2710.2001875</v>
      </c>
      <c r="X27" s="94">
        <f t="shared" si="20"/>
        <v>8156.259262500002</v>
      </c>
      <c r="Y27" s="89">
        <f t="shared" si="21"/>
        <v>5437.5061749999995</v>
      </c>
      <c r="Z27" s="91"/>
      <c r="AA27" s="91"/>
      <c r="AB27" s="91">
        <f t="shared" si="22"/>
        <v>8156.259262500002</v>
      </c>
      <c r="AC27" s="90">
        <f t="shared" si="23"/>
        <v>3625.0041166666665</v>
      </c>
      <c r="AD27" s="90">
        <f t="shared" si="24"/>
        <v>15.491470584045583</v>
      </c>
      <c r="AE27" s="95">
        <f t="shared" si="25"/>
        <v>23.237205876068373</v>
      </c>
      <c r="AF27" s="95">
        <f t="shared" si="26"/>
        <v>23.237205876068384</v>
      </c>
      <c r="AG27" s="90">
        <f t="shared" si="27"/>
        <v>3.8728676460113958</v>
      </c>
      <c r="AH27" s="90">
        <f t="shared" si="28"/>
        <v>7.7457352920227915</v>
      </c>
      <c r="AI27" s="94">
        <f t="shared" si="29"/>
        <v>23.237205876068373</v>
      </c>
      <c r="AJ27" s="98">
        <v>22</v>
      </c>
      <c r="AK27" s="93">
        <f t="shared" si="30"/>
        <v>33</v>
      </c>
      <c r="AL27" s="90">
        <v>20</v>
      </c>
      <c r="AM27" s="92">
        <v>25</v>
      </c>
      <c r="AN27" s="89">
        <f t="shared" si="31"/>
        <v>15.491470584045583</v>
      </c>
      <c r="AO27" s="90">
        <f t="shared" si="32"/>
        <v>3.4081235284900284</v>
      </c>
      <c r="AP27" s="90">
        <f t="shared" si="33"/>
        <v>5.112185292735043</v>
      </c>
      <c r="AQ27" s="90">
        <f t="shared" si="34"/>
        <v>3.0982941168091167</v>
      </c>
      <c r="AR27" s="92">
        <f t="shared" si="35"/>
        <v>3.8728676460113958</v>
      </c>
      <c r="AS27" s="93">
        <f t="shared" si="36"/>
        <v>23.237205876068373</v>
      </c>
      <c r="AT27" s="90">
        <f t="shared" si="37"/>
        <v>5.112185292735042</v>
      </c>
      <c r="AU27" s="90">
        <f t="shared" si="38"/>
        <v>7.6682779391025635</v>
      </c>
      <c r="AV27" s="90">
        <f t="shared" si="39"/>
        <v>4.647441175213674</v>
      </c>
      <c r="AW27" s="92">
        <f t="shared" si="40"/>
        <v>5.809301469017093</v>
      </c>
      <c r="AX27" s="101">
        <f t="shared" si="41"/>
        <v>3.8728676460113958</v>
      </c>
      <c r="AY27" s="102">
        <f t="shared" si="42"/>
        <v>0.8520308821225071</v>
      </c>
      <c r="AZ27" s="102">
        <f t="shared" si="43"/>
        <v>1.2780463231837607</v>
      </c>
      <c r="BA27" s="102">
        <f t="shared" si="44"/>
        <v>0.7745735292022792</v>
      </c>
      <c r="BB27" s="102">
        <f t="shared" si="45"/>
        <v>0.9682169115028489</v>
      </c>
      <c r="BC27" s="101">
        <f t="shared" si="46"/>
        <v>7.7457352920227915</v>
      </c>
      <c r="BD27" s="102">
        <f t="shared" si="47"/>
        <v>1.7040617642450142</v>
      </c>
      <c r="BE27" s="102">
        <f t="shared" si="48"/>
        <v>2.5560926463675213</v>
      </c>
      <c r="BF27" s="102">
        <f t="shared" si="49"/>
        <v>1.5491470584045584</v>
      </c>
      <c r="BG27" s="102">
        <f t="shared" si="50"/>
        <v>1.9364338230056979</v>
      </c>
      <c r="BH27" s="86"/>
    </row>
    <row r="28" spans="1:60" ht="15" customHeight="1" hidden="1">
      <c r="A28" s="103" t="s">
        <v>66</v>
      </c>
      <c r="B28" s="104">
        <v>1.5</v>
      </c>
      <c r="C28" s="97">
        <f t="shared" si="0"/>
        <v>85529</v>
      </c>
      <c r="D28" s="97">
        <f t="shared" si="1"/>
        <v>128293.5</v>
      </c>
      <c r="E28" s="105">
        <f t="shared" si="2"/>
        <v>22.94455066921606</v>
      </c>
      <c r="F28" s="100">
        <v>30</v>
      </c>
      <c r="G28" s="106">
        <f t="shared" si="3"/>
        <v>23.076923076923077</v>
      </c>
      <c r="H28" s="100">
        <f t="shared" si="4"/>
        <v>30</v>
      </c>
      <c r="I28" s="107">
        <f t="shared" si="5"/>
        <v>17.75147928994083</v>
      </c>
      <c r="J28" s="105">
        <f t="shared" si="6"/>
        <v>15.296367112810705</v>
      </c>
      <c r="K28" s="100">
        <f t="shared" si="7"/>
        <v>20</v>
      </c>
      <c r="L28" s="100">
        <f t="shared" si="8"/>
        <v>15.384615384615383</v>
      </c>
      <c r="M28" s="100">
        <f t="shared" si="9"/>
        <v>20</v>
      </c>
      <c r="N28" s="108">
        <f t="shared" si="10"/>
        <v>11.834319526627219</v>
      </c>
      <c r="O28" s="105">
        <f t="shared" si="11"/>
        <v>1069.1125</v>
      </c>
      <c r="P28" s="100">
        <f t="shared" si="12"/>
        <v>2501.72325</v>
      </c>
      <c r="Q28" s="100">
        <f t="shared" si="13"/>
        <v>213.82250000000002</v>
      </c>
      <c r="R28" s="100">
        <f t="shared" si="14"/>
        <v>1806.800125</v>
      </c>
      <c r="S28" s="107">
        <f t="shared" si="15"/>
        <v>5591.458375</v>
      </c>
      <c r="T28" s="99">
        <f t="shared" si="16"/>
        <v>1603.66875</v>
      </c>
      <c r="U28" s="99">
        <f t="shared" si="17"/>
        <v>3752.584875</v>
      </c>
      <c r="V28" s="99">
        <f t="shared" si="18"/>
        <v>320.73375</v>
      </c>
      <c r="W28" s="99">
        <f t="shared" si="19"/>
        <v>2710.2001875</v>
      </c>
      <c r="X28" s="109">
        <f t="shared" si="20"/>
        <v>8387.187562500001</v>
      </c>
      <c r="Y28" s="105">
        <f t="shared" si="21"/>
        <v>5591.458375</v>
      </c>
      <c r="Z28" s="106"/>
      <c r="AA28" s="106"/>
      <c r="AB28" s="106">
        <f t="shared" si="22"/>
        <v>8387.187562500001</v>
      </c>
      <c r="AC28" s="100">
        <f t="shared" si="23"/>
        <v>3727.638916666667</v>
      </c>
      <c r="AD28" s="100">
        <f t="shared" si="24"/>
        <v>15.93008084045584</v>
      </c>
      <c r="AE28" s="108">
        <f t="shared" si="25"/>
        <v>23.89512126068376</v>
      </c>
      <c r="AF28" s="108">
        <f t="shared" si="26"/>
        <v>23.895121260683766</v>
      </c>
      <c r="AG28" s="100">
        <f t="shared" si="27"/>
        <v>3.98252021011396</v>
      </c>
      <c r="AH28" s="100">
        <f t="shared" si="28"/>
        <v>7.96504042022792</v>
      </c>
      <c r="AI28" s="109">
        <f t="shared" si="29"/>
        <v>23.89512126068376</v>
      </c>
      <c r="AJ28" s="98">
        <v>25</v>
      </c>
      <c r="AK28" s="99">
        <f t="shared" si="30"/>
        <v>45</v>
      </c>
      <c r="AL28" s="100">
        <v>5</v>
      </c>
      <c r="AM28" s="107">
        <v>25</v>
      </c>
      <c r="AN28" s="105">
        <f t="shared" si="31"/>
        <v>15.93008084045584</v>
      </c>
      <c r="AO28" s="100">
        <f t="shared" si="32"/>
        <v>3.98252021011396</v>
      </c>
      <c r="AP28" s="100">
        <f t="shared" si="33"/>
        <v>7.168536378205128</v>
      </c>
      <c r="AQ28" s="100">
        <f t="shared" si="34"/>
        <v>0.796504042022792</v>
      </c>
      <c r="AR28" s="107">
        <f t="shared" si="35"/>
        <v>3.98252021011396</v>
      </c>
      <c r="AS28" s="99">
        <f t="shared" si="36"/>
        <v>23.89512126068376</v>
      </c>
      <c r="AT28" s="100">
        <f t="shared" si="37"/>
        <v>5.97378031517094</v>
      </c>
      <c r="AU28" s="100">
        <f t="shared" si="38"/>
        <v>10.752804567307692</v>
      </c>
      <c r="AV28" s="100">
        <f t="shared" si="39"/>
        <v>1.194756063034188</v>
      </c>
      <c r="AW28" s="107">
        <f t="shared" si="40"/>
        <v>5.97378031517094</v>
      </c>
      <c r="AX28" s="101">
        <f t="shared" si="41"/>
        <v>3.98252021011396</v>
      </c>
      <c r="AY28" s="102">
        <f t="shared" si="42"/>
        <v>0.99563005252849</v>
      </c>
      <c r="AZ28" s="102">
        <f t="shared" si="43"/>
        <v>1.792134094551282</v>
      </c>
      <c r="BA28" s="102">
        <f t="shared" si="44"/>
        <v>0.199126010505698</v>
      </c>
      <c r="BB28" s="102">
        <f t="shared" si="45"/>
        <v>0.99563005252849</v>
      </c>
      <c r="BC28" s="101">
        <f t="shared" si="46"/>
        <v>7.96504042022792</v>
      </c>
      <c r="BD28" s="102">
        <f t="shared" si="47"/>
        <v>1.99126010505698</v>
      </c>
      <c r="BE28" s="102">
        <f t="shared" si="48"/>
        <v>3.584268189102564</v>
      </c>
      <c r="BF28" s="102">
        <f t="shared" si="49"/>
        <v>0.398252021011396</v>
      </c>
      <c r="BG28" s="102">
        <f t="shared" si="50"/>
        <v>1.99126010505698</v>
      </c>
      <c r="BH28" s="86"/>
    </row>
    <row r="29" spans="1:60" ht="15" customHeight="1" hidden="1">
      <c r="A29" s="110" t="s">
        <v>67</v>
      </c>
      <c r="B29" s="111">
        <v>4.25</v>
      </c>
      <c r="C29" s="98">
        <f t="shared" si="0"/>
        <v>85529</v>
      </c>
      <c r="D29" s="98">
        <f t="shared" si="1"/>
        <v>363498.25</v>
      </c>
      <c r="E29" s="112">
        <f t="shared" si="2"/>
        <v>19.896538002387587</v>
      </c>
      <c r="F29" s="102">
        <v>25</v>
      </c>
      <c r="G29" s="113">
        <f t="shared" si="3"/>
        <v>19.23076923076923</v>
      </c>
      <c r="H29" s="102">
        <f t="shared" si="4"/>
        <v>25</v>
      </c>
      <c r="I29" s="114">
        <f t="shared" si="5"/>
        <v>14.792899408284022</v>
      </c>
      <c r="J29" s="112">
        <f t="shared" si="6"/>
        <v>13.26435866825839</v>
      </c>
      <c r="K29" s="102">
        <f t="shared" si="7"/>
        <v>16.666666666666668</v>
      </c>
      <c r="L29" s="102">
        <f t="shared" si="8"/>
        <v>12.820512820512821</v>
      </c>
      <c r="M29" s="102">
        <f t="shared" si="9"/>
        <v>16.666666666666668</v>
      </c>
      <c r="N29" s="115">
        <f t="shared" si="10"/>
        <v>9.861932938856015</v>
      </c>
      <c r="O29" s="112">
        <f t="shared" si="11"/>
        <v>6106.770600000001</v>
      </c>
      <c r="P29" s="102">
        <f t="shared" si="12"/>
        <v>5292.53452</v>
      </c>
      <c r="Q29" s="102">
        <f t="shared" si="13"/>
        <v>726.9965</v>
      </c>
      <c r="R29" s="102">
        <f t="shared" si="14"/>
        <v>6143.120425000001</v>
      </c>
      <c r="S29" s="114">
        <f t="shared" si="15"/>
        <v>18269.422045</v>
      </c>
      <c r="T29" s="101">
        <f t="shared" si="16"/>
        <v>9160.1559</v>
      </c>
      <c r="U29" s="101">
        <f t="shared" si="17"/>
        <v>7938.801779999999</v>
      </c>
      <c r="V29" s="101">
        <f t="shared" si="18"/>
        <v>1090.4947499999998</v>
      </c>
      <c r="W29" s="101">
        <f t="shared" si="19"/>
        <v>9214.680637500001</v>
      </c>
      <c r="X29" s="116">
        <f t="shared" si="20"/>
        <v>27404.1330675</v>
      </c>
      <c r="Y29" s="112">
        <f t="shared" si="21"/>
        <v>18269.422045</v>
      </c>
      <c r="Z29" s="113"/>
      <c r="AA29" s="113"/>
      <c r="AB29" s="113">
        <f t="shared" si="22"/>
        <v>27404.1330675</v>
      </c>
      <c r="AC29" s="102">
        <f t="shared" si="23"/>
        <v>4298.68754</v>
      </c>
      <c r="AD29" s="102">
        <f t="shared" si="24"/>
        <v>18.370459572649573</v>
      </c>
      <c r="AE29" s="115">
        <f t="shared" si="25"/>
        <v>27.55568935897436</v>
      </c>
      <c r="AF29" s="115">
        <f t="shared" si="26"/>
        <v>27.555689358974355</v>
      </c>
      <c r="AG29" s="102">
        <f t="shared" si="27"/>
        <v>4.592614893162393</v>
      </c>
      <c r="AH29" s="102">
        <f t="shared" si="28"/>
        <v>9.185229786324786</v>
      </c>
      <c r="AI29" s="109">
        <f t="shared" si="29"/>
        <v>78.07445318376068</v>
      </c>
      <c r="AJ29" s="98">
        <v>42</v>
      </c>
      <c r="AK29" s="101">
        <f t="shared" si="30"/>
        <v>28</v>
      </c>
      <c r="AL29" s="102">
        <v>5</v>
      </c>
      <c r="AM29" s="114">
        <v>25</v>
      </c>
      <c r="AN29" s="112">
        <f t="shared" si="31"/>
        <v>18.370459572649573</v>
      </c>
      <c r="AO29" s="102">
        <f t="shared" si="32"/>
        <v>7.71559302051282</v>
      </c>
      <c r="AP29" s="102">
        <f t="shared" si="33"/>
        <v>5.143728680341881</v>
      </c>
      <c r="AQ29" s="102">
        <f t="shared" si="34"/>
        <v>0.9185229786324787</v>
      </c>
      <c r="AR29" s="114">
        <f t="shared" si="35"/>
        <v>4.592614893162393</v>
      </c>
      <c r="AS29" s="101">
        <f t="shared" si="36"/>
        <v>27.55568935897436</v>
      </c>
      <c r="AT29" s="102">
        <f t="shared" si="37"/>
        <v>11.57338953076923</v>
      </c>
      <c r="AU29" s="102">
        <f t="shared" si="38"/>
        <v>7.715593020512821</v>
      </c>
      <c r="AV29" s="102">
        <f t="shared" si="39"/>
        <v>1.3777844679487181</v>
      </c>
      <c r="AW29" s="114">
        <f t="shared" si="40"/>
        <v>6.88892233974359</v>
      </c>
      <c r="AX29" s="101">
        <f t="shared" si="41"/>
        <v>4.592614893162393</v>
      </c>
      <c r="AY29" s="102">
        <f t="shared" si="42"/>
        <v>1.928898255128205</v>
      </c>
      <c r="AZ29" s="102">
        <f t="shared" si="43"/>
        <v>1.2859321700854702</v>
      </c>
      <c r="BA29" s="102">
        <f t="shared" si="44"/>
        <v>0.22963074465811967</v>
      </c>
      <c r="BB29" s="102">
        <f t="shared" si="45"/>
        <v>1.1481537232905983</v>
      </c>
      <c r="BC29" s="101">
        <f t="shared" si="46"/>
        <v>9.185229786324786</v>
      </c>
      <c r="BD29" s="102">
        <f t="shared" si="47"/>
        <v>3.85779651025641</v>
      </c>
      <c r="BE29" s="102">
        <f t="shared" si="48"/>
        <v>2.5718643401709405</v>
      </c>
      <c r="BF29" s="102">
        <f t="shared" si="49"/>
        <v>0.45926148931623934</v>
      </c>
      <c r="BG29" s="102">
        <f t="shared" si="50"/>
        <v>2.2963074465811966</v>
      </c>
      <c r="BH29" s="86"/>
    </row>
    <row r="30" spans="1:60" ht="15" customHeight="1" hidden="1">
      <c r="A30" s="117" t="s">
        <v>68</v>
      </c>
      <c r="B30" s="118">
        <v>1</v>
      </c>
      <c r="C30" s="119">
        <f t="shared" si="0"/>
        <v>85529</v>
      </c>
      <c r="D30" s="119">
        <f t="shared" si="1"/>
        <v>85529</v>
      </c>
      <c r="E30" s="120">
        <f t="shared" si="2"/>
        <v>20.987174504469493</v>
      </c>
      <c r="F30" s="121">
        <v>27</v>
      </c>
      <c r="G30" s="122">
        <f t="shared" si="3"/>
        <v>20.76923076923077</v>
      </c>
      <c r="H30" s="121">
        <f t="shared" si="4"/>
        <v>27</v>
      </c>
      <c r="I30" s="123">
        <f t="shared" si="5"/>
        <v>15.976331360946746</v>
      </c>
      <c r="J30" s="120">
        <f t="shared" si="6"/>
        <v>13.991449669646329</v>
      </c>
      <c r="K30" s="121">
        <f t="shared" si="7"/>
        <v>18</v>
      </c>
      <c r="L30" s="121">
        <f t="shared" si="8"/>
        <v>13.846153846153845</v>
      </c>
      <c r="M30" s="121">
        <f t="shared" si="9"/>
        <v>18</v>
      </c>
      <c r="N30" s="124">
        <f t="shared" si="10"/>
        <v>10.650887573964498</v>
      </c>
      <c r="O30" s="120">
        <f t="shared" si="11"/>
        <v>1013.6770370370369</v>
      </c>
      <c r="P30" s="121">
        <f t="shared" si="12"/>
        <v>1564.863925925926</v>
      </c>
      <c r="Q30" s="121">
        <f t="shared" si="13"/>
        <v>158.38703703703703</v>
      </c>
      <c r="R30" s="121">
        <f t="shared" si="14"/>
        <v>1338.3704629629628</v>
      </c>
      <c r="S30" s="123">
        <f t="shared" si="15"/>
        <v>4075.2984629629627</v>
      </c>
      <c r="T30" s="125">
        <f t="shared" si="16"/>
        <v>1520.5155555555555</v>
      </c>
      <c r="U30" s="125">
        <f t="shared" si="17"/>
        <v>2347.2958888888893</v>
      </c>
      <c r="V30" s="125">
        <f t="shared" si="18"/>
        <v>237.58055555555555</v>
      </c>
      <c r="W30" s="125">
        <f t="shared" si="19"/>
        <v>2007.5556944444443</v>
      </c>
      <c r="X30" s="126">
        <f t="shared" si="20"/>
        <v>6112.947694444444</v>
      </c>
      <c r="Y30" s="120">
        <f t="shared" si="21"/>
        <v>4075.2984629629623</v>
      </c>
      <c r="Z30" s="122"/>
      <c r="AA30" s="122"/>
      <c r="AB30" s="122">
        <f t="shared" si="22"/>
        <v>6112.947694444444</v>
      </c>
      <c r="AC30" s="121">
        <f t="shared" si="23"/>
        <v>4075.2984629629623</v>
      </c>
      <c r="AD30" s="121">
        <f t="shared" si="24"/>
        <v>17.415805397277616</v>
      </c>
      <c r="AE30" s="124">
        <f t="shared" si="25"/>
        <v>26.123708095916424</v>
      </c>
      <c r="AF30" s="124">
        <f t="shared" si="26"/>
        <v>26.123708095916427</v>
      </c>
      <c r="AG30" s="121">
        <f t="shared" si="27"/>
        <v>4.353951349319404</v>
      </c>
      <c r="AH30" s="121">
        <f t="shared" si="28"/>
        <v>8.707902698638808</v>
      </c>
      <c r="AI30" s="84">
        <f t="shared" si="29"/>
        <v>17.415805397277616</v>
      </c>
      <c r="AJ30" s="98">
        <v>32</v>
      </c>
      <c r="AK30" s="125">
        <f t="shared" si="30"/>
        <v>38</v>
      </c>
      <c r="AL30" s="121">
        <v>5</v>
      </c>
      <c r="AM30" s="123">
        <v>25</v>
      </c>
      <c r="AN30" s="120">
        <f t="shared" si="31"/>
        <v>17.415805397277616</v>
      </c>
      <c r="AO30" s="121">
        <f t="shared" si="32"/>
        <v>5.5730577271288375</v>
      </c>
      <c r="AP30" s="121">
        <f t="shared" si="33"/>
        <v>6.618006050965494</v>
      </c>
      <c r="AQ30" s="121">
        <f t="shared" si="34"/>
        <v>0.8707902698638809</v>
      </c>
      <c r="AR30" s="123">
        <f t="shared" si="35"/>
        <v>4.353951349319404</v>
      </c>
      <c r="AS30" s="125">
        <f t="shared" si="36"/>
        <v>26.123708095916427</v>
      </c>
      <c r="AT30" s="121">
        <f t="shared" si="37"/>
        <v>8.359586590693256</v>
      </c>
      <c r="AU30" s="121">
        <f t="shared" si="38"/>
        <v>9.927009076448241</v>
      </c>
      <c r="AV30" s="121">
        <f t="shared" si="39"/>
        <v>1.3061854047958212</v>
      </c>
      <c r="AW30" s="123">
        <f t="shared" si="40"/>
        <v>6.530927023979106</v>
      </c>
      <c r="AX30" s="101">
        <f t="shared" si="41"/>
        <v>4.353951349319404</v>
      </c>
      <c r="AY30" s="102">
        <f t="shared" si="42"/>
        <v>1.3932644317822094</v>
      </c>
      <c r="AZ30" s="102">
        <f t="shared" si="43"/>
        <v>1.6545015127413736</v>
      </c>
      <c r="BA30" s="102">
        <f t="shared" si="44"/>
        <v>0.21769756746597022</v>
      </c>
      <c r="BB30" s="102">
        <f t="shared" si="45"/>
        <v>1.088487837329851</v>
      </c>
      <c r="BC30" s="101">
        <f t="shared" si="46"/>
        <v>8.707902698638808</v>
      </c>
      <c r="BD30" s="102">
        <f t="shared" si="47"/>
        <v>2.7865288635644188</v>
      </c>
      <c r="BE30" s="102">
        <f t="shared" si="48"/>
        <v>3.309003025482747</v>
      </c>
      <c r="BF30" s="102">
        <f t="shared" si="49"/>
        <v>0.43539513493194043</v>
      </c>
      <c r="BG30" s="102">
        <f t="shared" si="50"/>
        <v>2.176975674659702</v>
      </c>
      <c r="BH30" s="86"/>
    </row>
    <row r="31" spans="1:60" ht="15" customHeight="1" hidden="1">
      <c r="A31" s="87" t="s">
        <v>69</v>
      </c>
      <c r="B31" s="88">
        <v>1</v>
      </c>
      <c r="C31" s="85">
        <f t="shared" si="0"/>
        <v>85529</v>
      </c>
      <c r="D31" s="85">
        <f t="shared" si="1"/>
        <v>85529</v>
      </c>
      <c r="E31" s="89">
        <f t="shared" si="2"/>
        <v>15.615384615384615</v>
      </c>
      <c r="F31" s="90">
        <v>29</v>
      </c>
      <c r="G31" s="91">
        <v>14</v>
      </c>
      <c r="H31" s="90">
        <f t="shared" si="4"/>
        <v>29</v>
      </c>
      <c r="I31" s="92">
        <f t="shared" si="5"/>
        <v>10.769230769230768</v>
      </c>
      <c r="J31" s="89">
        <f t="shared" si="6"/>
        <v>11.11111111111111</v>
      </c>
      <c r="K31" s="90">
        <v>20</v>
      </c>
      <c r="L31" s="90">
        <v>10</v>
      </c>
      <c r="M31" s="90">
        <f t="shared" si="9"/>
        <v>19.333333333333332</v>
      </c>
      <c r="N31" s="95">
        <f t="shared" si="10"/>
        <v>7.179487179487179</v>
      </c>
      <c r="O31" s="89">
        <f t="shared" si="11"/>
        <v>589.8551724137931</v>
      </c>
      <c r="P31" s="90">
        <f t="shared" si="12"/>
        <v>4887.371428571429</v>
      </c>
      <c r="Q31" s="90">
        <f t="shared" si="13"/>
        <v>0</v>
      </c>
      <c r="R31" s="90">
        <f t="shared" si="14"/>
        <v>0</v>
      </c>
      <c r="S31" s="92">
        <f t="shared" si="15"/>
        <v>5477.226600985222</v>
      </c>
      <c r="T31" s="93">
        <f t="shared" si="16"/>
        <v>855.29</v>
      </c>
      <c r="U31" s="93">
        <f t="shared" si="17"/>
        <v>6842.32</v>
      </c>
      <c r="V31" s="93">
        <v>0</v>
      </c>
      <c r="W31" s="93">
        <v>0</v>
      </c>
      <c r="X31" s="94">
        <f t="shared" si="20"/>
        <v>7697.61</v>
      </c>
      <c r="Y31" s="89">
        <f t="shared" si="21"/>
        <v>5477.226600985222</v>
      </c>
      <c r="Z31" s="91"/>
      <c r="AA31" s="91"/>
      <c r="AB31" s="91">
        <f t="shared" si="22"/>
        <v>7697.610000000001</v>
      </c>
      <c r="AC31" s="90">
        <f t="shared" si="23"/>
        <v>5477.226600985222</v>
      </c>
      <c r="AD31" s="90">
        <f t="shared" si="24"/>
        <v>23.40695128626163</v>
      </c>
      <c r="AE31" s="95">
        <f t="shared" si="25"/>
        <v>35.110426929392446</v>
      </c>
      <c r="AF31" s="95">
        <f t="shared" si="26"/>
        <v>32.89576923076923</v>
      </c>
      <c r="AG31" s="90">
        <f t="shared" si="27"/>
        <v>5.851737821565408</v>
      </c>
      <c r="AH31" s="90">
        <f t="shared" si="28"/>
        <v>11.703475643130815</v>
      </c>
      <c r="AI31" s="94">
        <f t="shared" si="29"/>
        <v>23.40695128626163</v>
      </c>
      <c r="AJ31" s="98">
        <v>20</v>
      </c>
      <c r="AK31" s="93">
        <f t="shared" si="30"/>
        <v>80</v>
      </c>
      <c r="AL31" s="90">
        <v>0</v>
      </c>
      <c r="AM31" s="92">
        <v>0</v>
      </c>
      <c r="AN31" s="89">
        <f t="shared" si="31"/>
        <v>23.40695128626163</v>
      </c>
      <c r="AO31" s="90">
        <f t="shared" si="32"/>
        <v>4.6813902572523265</v>
      </c>
      <c r="AP31" s="90">
        <f t="shared" si="33"/>
        <v>18.725561029009306</v>
      </c>
      <c r="AQ31" s="90">
        <f t="shared" si="34"/>
        <v>0</v>
      </c>
      <c r="AR31" s="92">
        <f t="shared" si="35"/>
        <v>0</v>
      </c>
      <c r="AS31" s="93">
        <f t="shared" si="36"/>
        <v>35.110426929392446</v>
      </c>
      <c r="AT31" s="90">
        <f t="shared" si="37"/>
        <v>7.02208538587849</v>
      </c>
      <c r="AU31" s="90">
        <f t="shared" si="38"/>
        <v>28.08834154351396</v>
      </c>
      <c r="AV31" s="90">
        <f t="shared" si="39"/>
        <v>0</v>
      </c>
      <c r="AW31" s="92">
        <f t="shared" si="40"/>
        <v>0</v>
      </c>
      <c r="AX31" s="101">
        <f t="shared" si="41"/>
        <v>5.851737821565408</v>
      </c>
      <c r="AY31" s="102">
        <f t="shared" si="42"/>
        <v>1.1703475643130816</v>
      </c>
      <c r="AZ31" s="102">
        <f t="shared" si="43"/>
        <v>4.6813902572523265</v>
      </c>
      <c r="BA31" s="102">
        <f t="shared" si="44"/>
        <v>0</v>
      </c>
      <c r="BB31" s="102">
        <f t="shared" si="45"/>
        <v>0</v>
      </c>
      <c r="BC31" s="101">
        <f t="shared" si="46"/>
        <v>11.703475643130815</v>
      </c>
      <c r="BD31" s="102">
        <f t="shared" si="47"/>
        <v>2.3406951286261632</v>
      </c>
      <c r="BE31" s="102">
        <f t="shared" si="48"/>
        <v>9.362780514504653</v>
      </c>
      <c r="BF31" s="102">
        <f t="shared" si="49"/>
        <v>0</v>
      </c>
      <c r="BG31" s="102">
        <f t="shared" si="50"/>
        <v>0</v>
      </c>
      <c r="BH31" s="86"/>
    </row>
    <row r="32" spans="1:60" ht="15" customHeight="1" hidden="1">
      <c r="A32" s="127" t="s">
        <v>70</v>
      </c>
      <c r="B32" s="128">
        <v>0.5</v>
      </c>
      <c r="C32" s="72">
        <f t="shared" si="0"/>
        <v>85529</v>
      </c>
      <c r="D32" s="72">
        <f t="shared" si="1"/>
        <v>42764.5</v>
      </c>
      <c r="E32" s="73">
        <f t="shared" si="2"/>
        <v>22.22627737226277</v>
      </c>
      <c r="F32" s="74">
        <v>29</v>
      </c>
      <c r="G32" s="129">
        <v>21</v>
      </c>
      <c r="H32" s="74">
        <f t="shared" si="4"/>
        <v>29</v>
      </c>
      <c r="I32" s="76">
        <f t="shared" si="5"/>
        <v>16.153846153846153</v>
      </c>
      <c r="J32" s="73">
        <f t="shared" si="6"/>
        <v>16.129032258064516</v>
      </c>
      <c r="K32" s="74">
        <v>20</v>
      </c>
      <c r="L32" s="74">
        <f>K32/1.3</f>
        <v>15.384615384615383</v>
      </c>
      <c r="M32" s="74">
        <f t="shared" si="9"/>
        <v>19.333333333333332</v>
      </c>
      <c r="N32" s="77">
        <f t="shared" si="10"/>
        <v>10.769230769230768</v>
      </c>
      <c r="O32" s="73">
        <f t="shared" si="11"/>
        <v>294.92758620689654</v>
      </c>
      <c r="P32" s="74">
        <f t="shared" si="12"/>
        <v>1629.1238095238095</v>
      </c>
      <c r="Q32" s="74">
        <f t="shared" si="13"/>
        <v>0</v>
      </c>
      <c r="R32" s="74">
        <f t="shared" si="14"/>
        <v>0</v>
      </c>
      <c r="S32" s="76">
        <f t="shared" si="15"/>
        <v>1924.0513957307062</v>
      </c>
      <c r="T32" s="81">
        <f t="shared" si="16"/>
        <v>427.645</v>
      </c>
      <c r="U32" s="81">
        <f t="shared" si="17"/>
        <v>2223.754</v>
      </c>
      <c r="V32" s="81">
        <v>0</v>
      </c>
      <c r="W32" s="81">
        <v>0</v>
      </c>
      <c r="X32" s="82">
        <f t="shared" si="20"/>
        <v>2651.399</v>
      </c>
      <c r="Y32" s="73">
        <f t="shared" si="21"/>
        <v>1924.0513957307062</v>
      </c>
      <c r="Z32" s="129"/>
      <c r="AA32" s="129"/>
      <c r="AB32" s="129">
        <f t="shared" si="22"/>
        <v>2651.399</v>
      </c>
      <c r="AC32" s="74">
        <f t="shared" si="23"/>
        <v>3848.1027914614124</v>
      </c>
      <c r="AD32" s="74">
        <f t="shared" si="24"/>
        <v>16.44488372419407</v>
      </c>
      <c r="AE32" s="77">
        <f t="shared" si="25"/>
        <v>24.667325586291106</v>
      </c>
      <c r="AF32" s="77">
        <f t="shared" si="26"/>
        <v>22.661529914529915</v>
      </c>
      <c r="AG32" s="74">
        <f t="shared" si="27"/>
        <v>4.111220931048518</v>
      </c>
      <c r="AH32" s="74">
        <f t="shared" si="28"/>
        <v>8.222441862097035</v>
      </c>
      <c r="AI32" s="82">
        <f t="shared" si="29"/>
        <v>8.222441862097035</v>
      </c>
      <c r="AJ32" s="119">
        <v>20</v>
      </c>
      <c r="AK32" s="81">
        <f t="shared" si="30"/>
        <v>80</v>
      </c>
      <c r="AL32" s="74">
        <v>0</v>
      </c>
      <c r="AM32" s="76">
        <v>0</v>
      </c>
      <c r="AN32" s="73">
        <f t="shared" si="31"/>
        <v>16.44488372419407</v>
      </c>
      <c r="AO32" s="74">
        <f t="shared" si="32"/>
        <v>3.2889767448388145</v>
      </c>
      <c r="AP32" s="74">
        <f t="shared" si="33"/>
        <v>13.155906979355258</v>
      </c>
      <c r="AQ32" s="74">
        <f t="shared" si="34"/>
        <v>0</v>
      </c>
      <c r="AR32" s="76">
        <f t="shared" si="35"/>
        <v>0</v>
      </c>
      <c r="AS32" s="81">
        <f t="shared" si="36"/>
        <v>24.66732558629111</v>
      </c>
      <c r="AT32" s="74">
        <f t="shared" si="37"/>
        <v>4.933465117258222</v>
      </c>
      <c r="AU32" s="74">
        <f t="shared" si="38"/>
        <v>19.733860469032887</v>
      </c>
      <c r="AV32" s="74">
        <f t="shared" si="39"/>
        <v>0</v>
      </c>
      <c r="AW32" s="76">
        <f t="shared" si="40"/>
        <v>0</v>
      </c>
      <c r="AX32" s="101">
        <f t="shared" si="41"/>
        <v>4.111220931048518</v>
      </c>
      <c r="AY32" s="102">
        <f t="shared" si="42"/>
        <v>0.8222441862097036</v>
      </c>
      <c r="AZ32" s="102">
        <f t="shared" si="43"/>
        <v>3.2889767448388145</v>
      </c>
      <c r="BA32" s="102">
        <f t="shared" si="44"/>
        <v>0</v>
      </c>
      <c r="BB32" s="102">
        <f t="shared" si="45"/>
        <v>0</v>
      </c>
      <c r="BC32" s="101">
        <f t="shared" si="46"/>
        <v>8.222441862097035</v>
      </c>
      <c r="BD32" s="102">
        <f t="shared" si="47"/>
        <v>1.6444883724194073</v>
      </c>
      <c r="BE32" s="102">
        <f t="shared" si="48"/>
        <v>6.577953489677629</v>
      </c>
      <c r="BF32" s="102">
        <f t="shared" si="49"/>
        <v>0</v>
      </c>
      <c r="BG32" s="102">
        <f t="shared" si="50"/>
        <v>0</v>
      </c>
      <c r="BH32" s="86"/>
    </row>
    <row r="33" spans="1:60" ht="15.75" customHeight="1" hidden="1">
      <c r="A33" s="130" t="s">
        <v>71</v>
      </c>
      <c r="B33" s="131">
        <v>1.5</v>
      </c>
      <c r="C33" s="85">
        <f t="shared" si="0"/>
        <v>85529</v>
      </c>
      <c r="D33" s="85">
        <f t="shared" si="1"/>
        <v>128293.5</v>
      </c>
      <c r="E33" s="89">
        <f t="shared" si="2"/>
        <v>24.048096192384765</v>
      </c>
      <c r="F33" s="90">
        <v>30</v>
      </c>
      <c r="G33" s="91">
        <f>F33/1.3</f>
        <v>23.076923076923077</v>
      </c>
      <c r="H33" s="90">
        <f t="shared" si="4"/>
        <v>30</v>
      </c>
      <c r="I33" s="92">
        <f t="shared" si="5"/>
        <v>17.75147928994083</v>
      </c>
      <c r="J33" s="89">
        <f t="shared" si="6"/>
        <v>16.03206412825651</v>
      </c>
      <c r="K33" s="90">
        <f>F33/1.5</f>
        <v>20</v>
      </c>
      <c r="L33" s="90">
        <f>K33/1.3</f>
        <v>15.384615384615383</v>
      </c>
      <c r="M33" s="90">
        <f t="shared" si="9"/>
        <v>20</v>
      </c>
      <c r="N33" s="95">
        <f t="shared" si="10"/>
        <v>11.834319526627219</v>
      </c>
      <c r="O33" s="89">
        <f t="shared" si="11"/>
        <v>1710.5800000000002</v>
      </c>
      <c r="P33" s="90">
        <f t="shared" si="12"/>
        <v>1389.84625</v>
      </c>
      <c r="Q33" s="90">
        <f t="shared" si="13"/>
        <v>427.64500000000004</v>
      </c>
      <c r="R33" s="90">
        <f t="shared" si="14"/>
        <v>1806.800125</v>
      </c>
      <c r="S33" s="92">
        <f t="shared" si="15"/>
        <v>5334.871375000001</v>
      </c>
      <c r="T33" s="93">
        <f t="shared" si="16"/>
        <v>2565.87</v>
      </c>
      <c r="U33" s="93">
        <f t="shared" si="17"/>
        <v>2084.7693750000003</v>
      </c>
      <c r="V33" s="93">
        <f>(D33*AL33/100)/M33</f>
        <v>641.4675</v>
      </c>
      <c r="W33" s="93">
        <f>(D33*AM33/100)/N33</f>
        <v>2710.2001875</v>
      </c>
      <c r="X33" s="94">
        <f t="shared" si="20"/>
        <v>8002.3070625</v>
      </c>
      <c r="Y33" s="89">
        <f t="shared" si="21"/>
        <v>5334.871375000001</v>
      </c>
      <c r="Z33" s="90"/>
      <c r="AA33" s="90"/>
      <c r="AB33" s="91">
        <f t="shared" si="22"/>
        <v>8002.307062500001</v>
      </c>
      <c r="AC33" s="90">
        <f t="shared" si="23"/>
        <v>3556.5809166666672</v>
      </c>
      <c r="AD33" s="90">
        <f t="shared" si="24"/>
        <v>15.19906374643875</v>
      </c>
      <c r="AE33" s="95">
        <f t="shared" si="25"/>
        <v>22.798595619658123</v>
      </c>
      <c r="AF33" s="95">
        <f t="shared" si="26"/>
        <v>22.798595619658123</v>
      </c>
      <c r="AG33" s="90">
        <f t="shared" si="27"/>
        <v>3.7997659366096874</v>
      </c>
      <c r="AH33" s="90">
        <f t="shared" si="28"/>
        <v>7.599531873219375</v>
      </c>
      <c r="AI33" s="94">
        <f t="shared" si="29"/>
        <v>22.798595619658123</v>
      </c>
      <c r="AJ33" s="85">
        <v>40</v>
      </c>
      <c r="AK33" s="93">
        <f t="shared" si="30"/>
        <v>25</v>
      </c>
      <c r="AL33" s="90">
        <v>10</v>
      </c>
      <c r="AM33" s="92">
        <v>25</v>
      </c>
      <c r="AN33" s="89">
        <f t="shared" si="31"/>
        <v>15.19906374643875</v>
      </c>
      <c r="AO33" s="90">
        <f t="shared" si="32"/>
        <v>6.0796254985755</v>
      </c>
      <c r="AP33" s="90">
        <f t="shared" si="33"/>
        <v>3.7997659366096874</v>
      </c>
      <c r="AQ33" s="90">
        <f t="shared" si="34"/>
        <v>1.519906374643875</v>
      </c>
      <c r="AR33" s="92">
        <f t="shared" si="35"/>
        <v>3.7997659366096874</v>
      </c>
      <c r="AS33" s="93">
        <f t="shared" si="36"/>
        <v>22.798595619658123</v>
      </c>
      <c r="AT33" s="90">
        <f t="shared" si="37"/>
        <v>9.119438247863249</v>
      </c>
      <c r="AU33" s="90">
        <f t="shared" si="38"/>
        <v>5.699648904914531</v>
      </c>
      <c r="AV33" s="90">
        <f t="shared" si="39"/>
        <v>2.279859561965812</v>
      </c>
      <c r="AW33" s="92">
        <f t="shared" si="40"/>
        <v>5.699648904914531</v>
      </c>
      <c r="AX33" s="101">
        <f t="shared" si="41"/>
        <v>3.7997659366096874</v>
      </c>
      <c r="AY33" s="102">
        <f t="shared" si="42"/>
        <v>1.519906374643875</v>
      </c>
      <c r="AZ33" s="102">
        <f t="shared" si="43"/>
        <v>0.9499414841524219</v>
      </c>
      <c r="BA33" s="102">
        <f t="shared" si="44"/>
        <v>0.37997659366096875</v>
      </c>
      <c r="BB33" s="102">
        <f t="shared" si="45"/>
        <v>0.9499414841524219</v>
      </c>
      <c r="BC33" s="101">
        <f t="shared" si="46"/>
        <v>7.599531873219375</v>
      </c>
      <c r="BD33" s="102">
        <f t="shared" si="47"/>
        <v>3.03981274928775</v>
      </c>
      <c r="BE33" s="102">
        <f t="shared" si="48"/>
        <v>1.8998829683048437</v>
      </c>
      <c r="BF33" s="102">
        <f t="shared" si="49"/>
        <v>0.7599531873219375</v>
      </c>
      <c r="BG33" s="102">
        <f t="shared" si="50"/>
        <v>1.8998829683048437</v>
      </c>
      <c r="BH33" s="86"/>
    </row>
    <row r="34" spans="1:60" ht="15" customHeight="1" hidden="1">
      <c r="A34" s="132" t="s">
        <v>72</v>
      </c>
      <c r="B34" s="133"/>
      <c r="C34" s="97">
        <f t="shared" si="0"/>
        <v>85529</v>
      </c>
      <c r="D34" s="97"/>
      <c r="E34" s="105"/>
      <c r="F34" s="100"/>
      <c r="G34" s="100"/>
      <c r="H34" s="100"/>
      <c r="I34" s="107"/>
      <c r="J34" s="105"/>
      <c r="K34" s="100">
        <v>20</v>
      </c>
      <c r="L34" s="100"/>
      <c r="M34" s="100"/>
      <c r="N34" s="108"/>
      <c r="O34" s="105"/>
      <c r="P34" s="100"/>
      <c r="Q34" s="100"/>
      <c r="R34" s="100"/>
      <c r="S34" s="107"/>
      <c r="T34" s="99"/>
      <c r="U34" s="99"/>
      <c r="V34" s="99"/>
      <c r="W34" s="99"/>
      <c r="X34" s="109"/>
      <c r="Y34" s="105"/>
      <c r="Z34" s="100"/>
      <c r="AA34" s="100"/>
      <c r="AB34" s="100"/>
      <c r="AC34" s="100"/>
      <c r="AD34" s="100"/>
      <c r="AE34" s="108"/>
      <c r="AF34" s="108"/>
      <c r="AG34" s="100"/>
      <c r="AH34" s="100"/>
      <c r="AI34" s="99"/>
      <c r="AJ34" s="99">
        <v>25</v>
      </c>
      <c r="AK34" s="100">
        <f t="shared" si="30"/>
        <v>25</v>
      </c>
      <c r="AL34" s="100">
        <v>25</v>
      </c>
      <c r="AM34" s="107">
        <v>25</v>
      </c>
      <c r="AN34" s="105">
        <f t="shared" si="31"/>
        <v>0</v>
      </c>
      <c r="AO34" s="100">
        <f t="shared" si="32"/>
        <v>0</v>
      </c>
      <c r="AP34" s="100">
        <f t="shared" si="33"/>
        <v>0</v>
      </c>
      <c r="AQ34" s="100">
        <f t="shared" si="34"/>
        <v>0</v>
      </c>
      <c r="AR34" s="107">
        <f t="shared" si="35"/>
        <v>0</v>
      </c>
      <c r="AS34" s="99"/>
      <c r="AT34" s="100">
        <f t="shared" si="37"/>
        <v>0</v>
      </c>
      <c r="AU34" s="100">
        <f t="shared" si="38"/>
        <v>0</v>
      </c>
      <c r="AV34" s="100">
        <f t="shared" si="39"/>
        <v>0</v>
      </c>
      <c r="AW34" s="107">
        <f t="shared" si="40"/>
        <v>0</v>
      </c>
      <c r="AX34" s="101"/>
      <c r="AY34" s="102">
        <f t="shared" si="42"/>
        <v>0</v>
      </c>
      <c r="AZ34" s="102">
        <f t="shared" si="43"/>
        <v>0</v>
      </c>
      <c r="BA34" s="102">
        <f t="shared" si="44"/>
        <v>0</v>
      </c>
      <c r="BB34" s="102">
        <f t="shared" si="45"/>
        <v>0</v>
      </c>
      <c r="BC34" s="101"/>
      <c r="BD34" s="102"/>
      <c r="BE34" s="102"/>
      <c r="BF34" s="102"/>
      <c r="BG34" s="114"/>
      <c r="BH34" s="86"/>
    </row>
    <row r="35" spans="1:60" ht="15" customHeight="1" hidden="1">
      <c r="A35" s="134" t="s">
        <v>71</v>
      </c>
      <c r="B35" s="98"/>
      <c r="C35" s="98">
        <f t="shared" si="0"/>
        <v>85529</v>
      </c>
      <c r="D35" s="98"/>
      <c r="E35" s="112"/>
      <c r="F35" s="102"/>
      <c r="G35" s="102"/>
      <c r="H35" s="102"/>
      <c r="I35" s="114"/>
      <c r="J35" s="112"/>
      <c r="K35" s="102">
        <v>20</v>
      </c>
      <c r="L35" s="102"/>
      <c r="M35" s="102"/>
      <c r="N35" s="115"/>
      <c r="O35" s="112"/>
      <c r="P35" s="102"/>
      <c r="Q35" s="102"/>
      <c r="R35" s="102"/>
      <c r="S35" s="114"/>
      <c r="T35" s="101"/>
      <c r="U35" s="101"/>
      <c r="V35" s="101"/>
      <c r="W35" s="101"/>
      <c r="X35" s="116"/>
      <c r="Y35" s="112"/>
      <c r="Z35" s="102"/>
      <c r="AA35" s="102"/>
      <c r="AB35" s="102"/>
      <c r="AC35" s="102"/>
      <c r="AD35" s="102"/>
      <c r="AE35" s="115"/>
      <c r="AF35" s="115"/>
      <c r="AG35" s="102"/>
      <c r="AH35" s="102"/>
      <c r="AI35" s="99"/>
      <c r="AJ35" s="101">
        <v>100</v>
      </c>
      <c r="AK35" s="102"/>
      <c r="AL35" s="102"/>
      <c r="AM35" s="114"/>
      <c r="AN35" s="112"/>
      <c r="AO35" s="102">
        <f>$AD$23*AJ35%</f>
        <v>0</v>
      </c>
      <c r="AP35" s="102"/>
      <c r="AQ35" s="102"/>
      <c r="AR35" s="114"/>
      <c r="AS35" s="101"/>
      <c r="AT35" s="102">
        <f t="shared" si="37"/>
        <v>0</v>
      </c>
      <c r="AU35" s="102"/>
      <c r="AV35" s="102"/>
      <c r="AW35" s="114"/>
      <c r="AX35" s="101"/>
      <c r="AY35" s="102"/>
      <c r="AZ35" s="102"/>
      <c r="BA35" s="102"/>
      <c r="BB35" s="114"/>
      <c r="BC35" s="101"/>
      <c r="BD35" s="102"/>
      <c r="BE35" s="102"/>
      <c r="BF35" s="102"/>
      <c r="BG35" s="114"/>
      <c r="BH35" s="86"/>
    </row>
    <row r="36" spans="1:60" ht="15" customHeight="1" hidden="1">
      <c r="A36" s="134" t="s">
        <v>73</v>
      </c>
      <c r="B36" s="98"/>
      <c r="C36" s="98">
        <f t="shared" si="0"/>
        <v>85529</v>
      </c>
      <c r="D36" s="98"/>
      <c r="E36" s="112"/>
      <c r="F36" s="102"/>
      <c r="G36" s="102"/>
      <c r="H36" s="102"/>
      <c r="I36" s="114"/>
      <c r="J36" s="112"/>
      <c r="K36" s="102">
        <v>20</v>
      </c>
      <c r="L36" s="102"/>
      <c r="M36" s="102"/>
      <c r="N36" s="115"/>
      <c r="O36" s="112"/>
      <c r="P36" s="102"/>
      <c r="Q36" s="102"/>
      <c r="R36" s="102"/>
      <c r="S36" s="114"/>
      <c r="T36" s="101"/>
      <c r="U36" s="101"/>
      <c r="V36" s="101"/>
      <c r="W36" s="101"/>
      <c r="X36" s="116"/>
      <c r="Y36" s="112"/>
      <c r="Z36" s="102"/>
      <c r="AA36" s="102"/>
      <c r="AB36" s="102"/>
      <c r="AC36" s="102"/>
      <c r="AD36" s="102"/>
      <c r="AE36" s="115"/>
      <c r="AF36" s="115"/>
      <c r="AG36" s="102"/>
      <c r="AH36" s="102"/>
      <c r="AI36" s="99"/>
      <c r="AJ36" s="101">
        <v>100</v>
      </c>
      <c r="AK36" s="102"/>
      <c r="AL36" s="102"/>
      <c r="AM36" s="114"/>
      <c r="AN36" s="112"/>
      <c r="AO36" s="102">
        <f>$AD$23*AJ36%</f>
        <v>0</v>
      </c>
      <c r="AP36" s="102"/>
      <c r="AQ36" s="102"/>
      <c r="AR36" s="114"/>
      <c r="AS36" s="101"/>
      <c r="AT36" s="102">
        <f>$AE$23*AJ36%</f>
        <v>0</v>
      </c>
      <c r="AU36" s="102"/>
      <c r="AV36" s="102"/>
      <c r="AW36" s="114"/>
      <c r="AX36" s="101"/>
      <c r="AY36" s="102"/>
      <c r="AZ36" s="102"/>
      <c r="BA36" s="102"/>
      <c r="BB36" s="114"/>
      <c r="BC36" s="101"/>
      <c r="BD36" s="102"/>
      <c r="BE36" s="102"/>
      <c r="BF36" s="102"/>
      <c r="BG36" s="114"/>
      <c r="BH36" s="86"/>
    </row>
    <row r="37" spans="1:60" ht="15" customHeight="1" hidden="1">
      <c r="A37" s="134" t="s">
        <v>74</v>
      </c>
      <c r="B37" s="98"/>
      <c r="C37" s="98">
        <f t="shared" si="0"/>
        <v>85529</v>
      </c>
      <c r="D37" s="98"/>
      <c r="E37" s="112"/>
      <c r="F37" s="102"/>
      <c r="G37" s="102"/>
      <c r="H37" s="102"/>
      <c r="I37" s="114"/>
      <c r="J37" s="112"/>
      <c r="K37" s="102"/>
      <c r="L37" s="102"/>
      <c r="M37" s="102"/>
      <c r="N37" s="115"/>
      <c r="O37" s="112"/>
      <c r="P37" s="102"/>
      <c r="Q37" s="102"/>
      <c r="R37" s="102"/>
      <c r="S37" s="114"/>
      <c r="T37" s="101"/>
      <c r="U37" s="101"/>
      <c r="V37" s="101"/>
      <c r="W37" s="101"/>
      <c r="X37" s="116"/>
      <c r="Y37" s="112"/>
      <c r="Z37" s="102"/>
      <c r="AA37" s="102"/>
      <c r="AB37" s="102"/>
      <c r="AC37" s="102"/>
      <c r="AD37" s="102"/>
      <c r="AE37" s="115"/>
      <c r="AF37" s="115"/>
      <c r="AG37" s="102"/>
      <c r="AH37" s="102"/>
      <c r="AI37" s="99"/>
      <c r="AJ37" s="101"/>
      <c r="AK37" s="102"/>
      <c r="AL37" s="102"/>
      <c r="AM37" s="114"/>
      <c r="AN37" s="112"/>
      <c r="AO37" s="102">
        <f>$AD$23*AJ37%</f>
        <v>0</v>
      </c>
      <c r="AP37" s="102"/>
      <c r="AQ37" s="102"/>
      <c r="AR37" s="114"/>
      <c r="AS37" s="101"/>
      <c r="AT37" s="102">
        <f>$AE$23*AJ37%</f>
        <v>0</v>
      </c>
      <c r="AU37" s="102"/>
      <c r="AV37" s="102"/>
      <c r="AW37" s="114"/>
      <c r="AX37" s="101"/>
      <c r="AY37" s="102"/>
      <c r="AZ37" s="102"/>
      <c r="BA37" s="102"/>
      <c r="BB37" s="114"/>
      <c r="BC37" s="101"/>
      <c r="BD37" s="102"/>
      <c r="BE37" s="102"/>
      <c r="BF37" s="102"/>
      <c r="BG37" s="114"/>
      <c r="BH37" s="86"/>
    </row>
    <row r="38" spans="1:60" ht="15" customHeight="1" hidden="1">
      <c r="A38" s="110" t="s">
        <v>72</v>
      </c>
      <c r="B38" s="98"/>
      <c r="C38" s="98">
        <f t="shared" si="0"/>
        <v>85529</v>
      </c>
      <c r="D38" s="98"/>
      <c r="E38" s="112"/>
      <c r="F38" s="102"/>
      <c r="G38" s="102"/>
      <c r="H38" s="102"/>
      <c r="I38" s="114"/>
      <c r="J38" s="112"/>
      <c r="K38" s="102">
        <v>20</v>
      </c>
      <c r="L38" s="102"/>
      <c r="M38" s="102"/>
      <c r="N38" s="115"/>
      <c r="O38" s="112"/>
      <c r="P38" s="102"/>
      <c r="Q38" s="102"/>
      <c r="R38" s="102"/>
      <c r="S38" s="114"/>
      <c r="T38" s="101"/>
      <c r="U38" s="101"/>
      <c r="V38" s="101"/>
      <c r="W38" s="101"/>
      <c r="X38" s="116"/>
      <c r="Y38" s="112"/>
      <c r="Z38" s="102"/>
      <c r="AA38" s="102"/>
      <c r="AB38" s="102"/>
      <c r="AC38" s="102"/>
      <c r="AD38" s="102"/>
      <c r="AE38" s="115"/>
      <c r="AF38" s="115"/>
      <c r="AG38" s="102"/>
      <c r="AH38" s="102"/>
      <c r="AI38" s="99"/>
      <c r="AJ38" s="101">
        <v>100</v>
      </c>
      <c r="AK38" s="102"/>
      <c r="AL38" s="102"/>
      <c r="AM38" s="114"/>
      <c r="AN38" s="112"/>
      <c r="AO38" s="102"/>
      <c r="AP38" s="102"/>
      <c r="AQ38" s="102"/>
      <c r="AR38" s="114"/>
      <c r="AS38" s="101"/>
      <c r="AT38" s="102"/>
      <c r="AU38" s="102"/>
      <c r="AV38" s="102"/>
      <c r="AW38" s="114"/>
      <c r="AX38" s="101"/>
      <c r="AY38" s="102"/>
      <c r="AZ38" s="102"/>
      <c r="BA38" s="102"/>
      <c r="BB38" s="114"/>
      <c r="BC38" s="101"/>
      <c r="BD38" s="102"/>
      <c r="BE38" s="102"/>
      <c r="BF38" s="102"/>
      <c r="BG38" s="114"/>
      <c r="BH38" s="86"/>
    </row>
    <row r="39" spans="1:60" ht="15" customHeight="1" hidden="1">
      <c r="A39" s="110" t="s">
        <v>75</v>
      </c>
      <c r="B39" s="98"/>
      <c r="C39" s="98">
        <f t="shared" si="0"/>
        <v>85529</v>
      </c>
      <c r="D39" s="98"/>
      <c r="E39" s="112"/>
      <c r="F39" s="102"/>
      <c r="G39" s="102"/>
      <c r="H39" s="102"/>
      <c r="I39" s="114"/>
      <c r="J39" s="112"/>
      <c r="K39" s="102">
        <v>20</v>
      </c>
      <c r="L39" s="102"/>
      <c r="M39" s="102"/>
      <c r="N39" s="115"/>
      <c r="O39" s="112"/>
      <c r="P39" s="102"/>
      <c r="Q39" s="102"/>
      <c r="R39" s="102"/>
      <c r="S39" s="114"/>
      <c r="T39" s="101"/>
      <c r="U39" s="101"/>
      <c r="V39" s="101"/>
      <c r="W39" s="101"/>
      <c r="X39" s="116"/>
      <c r="Y39" s="112"/>
      <c r="Z39" s="102"/>
      <c r="AA39" s="102"/>
      <c r="AB39" s="102"/>
      <c r="AC39" s="102"/>
      <c r="AD39" s="102"/>
      <c r="AE39" s="115"/>
      <c r="AF39" s="115"/>
      <c r="AG39" s="102"/>
      <c r="AH39" s="102"/>
      <c r="AI39" s="99"/>
      <c r="AJ39" s="101">
        <v>100</v>
      </c>
      <c r="AK39" s="102"/>
      <c r="AL39" s="102"/>
      <c r="AM39" s="114"/>
      <c r="AN39" s="112"/>
      <c r="AO39" s="102"/>
      <c r="AP39" s="102"/>
      <c r="AQ39" s="102"/>
      <c r="AR39" s="114"/>
      <c r="AS39" s="101"/>
      <c r="AT39" s="102"/>
      <c r="AU39" s="102"/>
      <c r="AV39" s="102"/>
      <c r="AW39" s="114"/>
      <c r="AX39" s="101"/>
      <c r="AY39" s="102"/>
      <c r="AZ39" s="102"/>
      <c r="BA39" s="102"/>
      <c r="BB39" s="114"/>
      <c r="BC39" s="101"/>
      <c r="BD39" s="102"/>
      <c r="BE39" s="102"/>
      <c r="BF39" s="102"/>
      <c r="BG39" s="114"/>
      <c r="BH39" s="86"/>
    </row>
    <row r="40" spans="1:60" ht="15" customHeight="1" hidden="1">
      <c r="A40" s="134" t="s">
        <v>76</v>
      </c>
      <c r="B40" s="98"/>
      <c r="C40" s="98">
        <f t="shared" si="0"/>
        <v>85529</v>
      </c>
      <c r="D40" s="98"/>
      <c r="E40" s="112"/>
      <c r="F40" s="102"/>
      <c r="G40" s="102"/>
      <c r="H40" s="102"/>
      <c r="I40" s="114"/>
      <c r="J40" s="112"/>
      <c r="K40" s="102">
        <v>20</v>
      </c>
      <c r="L40" s="102"/>
      <c r="M40" s="102"/>
      <c r="N40" s="115"/>
      <c r="O40" s="112"/>
      <c r="P40" s="102"/>
      <c r="Q40" s="102"/>
      <c r="R40" s="102"/>
      <c r="S40" s="114"/>
      <c r="T40" s="101"/>
      <c r="U40" s="101"/>
      <c r="V40" s="101"/>
      <c r="W40" s="101"/>
      <c r="X40" s="116"/>
      <c r="Y40" s="112"/>
      <c r="Z40" s="102"/>
      <c r="AA40" s="102"/>
      <c r="AB40" s="102"/>
      <c r="AC40" s="102"/>
      <c r="AD40" s="102"/>
      <c r="AE40" s="115"/>
      <c r="AF40" s="115"/>
      <c r="AG40" s="102"/>
      <c r="AH40" s="102"/>
      <c r="AI40" s="99"/>
      <c r="AJ40" s="101">
        <v>100</v>
      </c>
      <c r="AK40" s="102"/>
      <c r="AL40" s="102"/>
      <c r="AM40" s="114"/>
      <c r="AN40" s="112"/>
      <c r="AO40" s="102"/>
      <c r="AP40" s="102"/>
      <c r="AQ40" s="102"/>
      <c r="AR40" s="114"/>
      <c r="AS40" s="101"/>
      <c r="AT40" s="102"/>
      <c r="AU40" s="102"/>
      <c r="AV40" s="102"/>
      <c r="AW40" s="114"/>
      <c r="AX40" s="101"/>
      <c r="AY40" s="102"/>
      <c r="AZ40" s="102"/>
      <c r="BA40" s="102"/>
      <c r="BB40" s="114"/>
      <c r="BC40" s="101"/>
      <c r="BD40" s="102"/>
      <c r="BE40" s="102"/>
      <c r="BF40" s="102"/>
      <c r="BG40" s="114"/>
      <c r="BH40" s="86"/>
    </row>
    <row r="41" spans="1:60" ht="15.75" customHeight="1" hidden="1">
      <c r="A41" s="135" t="s">
        <v>72</v>
      </c>
      <c r="B41" s="119"/>
      <c r="C41" s="119">
        <f t="shared" si="0"/>
        <v>85529</v>
      </c>
      <c r="D41" s="119"/>
      <c r="E41" s="120"/>
      <c r="F41" s="121"/>
      <c r="G41" s="121"/>
      <c r="H41" s="121"/>
      <c r="I41" s="123"/>
      <c r="J41" s="112"/>
      <c r="K41" s="121">
        <v>20</v>
      </c>
      <c r="L41" s="121"/>
      <c r="M41" s="121"/>
      <c r="N41" s="124"/>
      <c r="O41" s="120"/>
      <c r="P41" s="121"/>
      <c r="Q41" s="121"/>
      <c r="R41" s="121"/>
      <c r="S41" s="123"/>
      <c r="T41" s="125"/>
      <c r="U41" s="125"/>
      <c r="V41" s="125"/>
      <c r="W41" s="125"/>
      <c r="X41" s="126"/>
      <c r="Y41" s="120"/>
      <c r="Z41" s="121"/>
      <c r="AA41" s="121"/>
      <c r="AB41" s="121"/>
      <c r="AC41" s="121"/>
      <c r="AD41" s="121"/>
      <c r="AE41" s="124"/>
      <c r="AF41" s="124"/>
      <c r="AG41" s="121"/>
      <c r="AH41" s="121"/>
      <c r="AI41" s="136"/>
      <c r="AJ41" s="125">
        <v>100</v>
      </c>
      <c r="AK41" s="121"/>
      <c r="AL41" s="121"/>
      <c r="AM41" s="123"/>
      <c r="AN41" s="120"/>
      <c r="AO41" s="121"/>
      <c r="AP41" s="121"/>
      <c r="AQ41" s="121"/>
      <c r="AR41" s="123"/>
      <c r="AS41" s="125"/>
      <c r="AT41" s="121"/>
      <c r="AU41" s="121"/>
      <c r="AV41" s="121"/>
      <c r="AW41" s="123"/>
      <c r="AX41" s="125"/>
      <c r="AY41" s="121"/>
      <c r="AZ41" s="121"/>
      <c r="BA41" s="121"/>
      <c r="BB41" s="123"/>
      <c r="BC41" s="125"/>
      <c r="BD41" s="121"/>
      <c r="BE41" s="121"/>
      <c r="BF41" s="121"/>
      <c r="BG41" s="123"/>
      <c r="BH41" s="86"/>
    </row>
    <row r="42" spans="1:60" ht="15.75" customHeight="1" hidden="1">
      <c r="A42" s="130" t="s">
        <v>77</v>
      </c>
      <c r="B42" s="131">
        <f>B23+B33</f>
        <v>15.75</v>
      </c>
      <c r="C42" s="85">
        <f t="shared" si="0"/>
        <v>85529</v>
      </c>
      <c r="D42" s="85">
        <f>D23+D33</f>
        <v>1347081.75</v>
      </c>
      <c r="E42" s="89"/>
      <c r="F42" s="90"/>
      <c r="G42" s="90"/>
      <c r="H42" s="90"/>
      <c r="I42" s="92"/>
      <c r="J42" s="89"/>
      <c r="K42" s="90"/>
      <c r="L42" s="90"/>
      <c r="M42" s="90"/>
      <c r="N42" s="95"/>
      <c r="O42" s="89"/>
      <c r="P42" s="90"/>
      <c r="Q42" s="90"/>
      <c r="R42" s="90"/>
      <c r="S42" s="92"/>
      <c r="T42" s="93"/>
      <c r="U42" s="90"/>
      <c r="V42" s="90"/>
      <c r="W42" s="92"/>
      <c r="X42" s="94"/>
      <c r="Y42" s="89">
        <f>Y23+Y33</f>
        <v>64430.57387467889</v>
      </c>
      <c r="Z42" s="90"/>
      <c r="AA42" s="90"/>
      <c r="AB42" s="90"/>
      <c r="AC42" s="90"/>
      <c r="AD42" s="90"/>
      <c r="AE42" s="95"/>
      <c r="AF42" s="94"/>
      <c r="AG42" s="85"/>
      <c r="AH42" s="85"/>
      <c r="AI42" s="85">
        <f>AI23+AI33</f>
        <v>275.344332797773</v>
      </c>
      <c r="AJ42" s="93"/>
      <c r="AK42" s="90"/>
      <c r="AL42" s="90"/>
      <c r="AM42" s="92"/>
      <c r="AN42" s="89"/>
      <c r="AO42" s="90"/>
      <c r="AP42" s="90"/>
      <c r="AQ42" s="90"/>
      <c r="AR42" s="92"/>
      <c r="AS42" s="93"/>
      <c r="AT42" s="90"/>
      <c r="AU42" s="90"/>
      <c r="AV42" s="90"/>
      <c r="AW42" s="92"/>
      <c r="AX42" s="93"/>
      <c r="AY42" s="90"/>
      <c r="AZ42" s="90"/>
      <c r="BA42" s="90"/>
      <c r="BB42" s="92"/>
      <c r="BC42" s="93"/>
      <c r="BD42" s="90"/>
      <c r="BE42" s="90"/>
      <c r="BF42" s="90"/>
      <c r="BG42" s="92"/>
      <c r="BH42" s="86"/>
    </row>
    <row r="43" spans="1:60" ht="5.25" customHeight="1">
      <c r="A43" s="137"/>
      <c r="B43" s="138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6"/>
    </row>
    <row r="44" spans="1:60" ht="15">
      <c r="A44" s="5" t="s">
        <v>78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6"/>
    </row>
    <row r="45" spans="1:60" ht="15">
      <c r="A45" s="137"/>
      <c r="B45" s="138"/>
      <c r="C45" s="84"/>
      <c r="D45" s="84"/>
      <c r="E45" s="84"/>
      <c r="F45" s="84"/>
      <c r="G45" s="84"/>
      <c r="H45" s="84"/>
      <c r="I45" s="139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6"/>
    </row>
    <row r="46" spans="1:60" ht="8.25" customHeight="1">
      <c r="A46" s="137"/>
      <c r="B46" s="138"/>
      <c r="C46" s="84"/>
      <c r="D46" s="84"/>
      <c r="E46" s="84"/>
      <c r="F46" s="84"/>
      <c r="G46" s="84"/>
      <c r="H46" s="84"/>
      <c r="I46" s="139"/>
      <c r="J46" s="139"/>
      <c r="K46" s="139"/>
      <c r="L46" s="139"/>
      <c r="M46" s="139"/>
      <c r="N46" s="139"/>
      <c r="O46" s="139"/>
      <c r="P46" s="139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6"/>
    </row>
    <row r="47" spans="1:60" ht="15" customHeight="1">
      <c r="A47" s="11" t="s">
        <v>15</v>
      </c>
      <c r="B47" s="12" t="s">
        <v>16</v>
      </c>
      <c r="C47" s="12" t="s">
        <v>17</v>
      </c>
      <c r="D47" s="12" t="s">
        <v>18</v>
      </c>
      <c r="E47" s="12" t="s">
        <v>19</v>
      </c>
      <c r="F47" s="13"/>
      <c r="G47" s="13"/>
      <c r="H47" s="13"/>
      <c r="I47" s="14"/>
      <c r="J47" s="12" t="s">
        <v>20</v>
      </c>
      <c r="K47" s="13"/>
      <c r="L47" s="13"/>
      <c r="M47" s="13"/>
      <c r="N47" s="14"/>
      <c r="O47" s="12" t="s">
        <v>21</v>
      </c>
      <c r="P47" s="13"/>
      <c r="Q47" s="13"/>
      <c r="R47" s="13"/>
      <c r="S47" s="14"/>
      <c r="T47" s="12" t="s">
        <v>22</v>
      </c>
      <c r="U47" s="13"/>
      <c r="V47" s="13"/>
      <c r="W47" s="13"/>
      <c r="X47" s="14"/>
      <c r="Y47" s="12" t="s">
        <v>23</v>
      </c>
      <c r="Z47" s="13"/>
      <c r="AA47" s="13"/>
      <c r="AB47" s="13"/>
      <c r="AC47" s="13"/>
      <c r="AD47" s="13"/>
      <c r="AE47" s="13"/>
      <c r="AF47" s="13"/>
      <c r="AG47" s="13"/>
      <c r="AH47" s="13"/>
      <c r="AI47" s="14"/>
      <c r="AJ47" s="11" t="s">
        <v>24</v>
      </c>
      <c r="AK47" s="15"/>
      <c r="AL47" s="15"/>
      <c r="AM47" s="16"/>
      <c r="AN47" s="12" t="s">
        <v>25</v>
      </c>
      <c r="AO47" s="13"/>
      <c r="AP47" s="13"/>
      <c r="AQ47" s="13"/>
      <c r="AR47" s="14"/>
      <c r="AS47" s="12" t="s">
        <v>26</v>
      </c>
      <c r="AT47" s="13"/>
      <c r="AU47" s="13"/>
      <c r="AV47" s="13"/>
      <c r="AW47" s="14"/>
      <c r="AX47" s="12" t="s">
        <v>27</v>
      </c>
      <c r="AY47" s="13"/>
      <c r="AZ47" s="13"/>
      <c r="BA47" s="13"/>
      <c r="BB47" s="14"/>
      <c r="BC47" s="12" t="s">
        <v>28</v>
      </c>
      <c r="BD47" s="13"/>
      <c r="BE47" s="13"/>
      <c r="BF47" s="13"/>
      <c r="BG47" s="14"/>
      <c r="BH47" s="86"/>
    </row>
    <row r="48" spans="1:60" ht="15">
      <c r="A48" s="20"/>
      <c r="B48" s="21"/>
      <c r="C48" s="21"/>
      <c r="D48" s="21"/>
      <c r="E48" s="22"/>
      <c r="F48" s="23"/>
      <c r="G48" s="23"/>
      <c r="H48" s="23"/>
      <c r="I48" s="24"/>
      <c r="J48" s="22"/>
      <c r="K48" s="23"/>
      <c r="L48" s="23"/>
      <c r="M48" s="23"/>
      <c r="N48" s="24"/>
      <c r="O48" s="22"/>
      <c r="P48" s="23"/>
      <c r="Q48" s="23"/>
      <c r="R48" s="23"/>
      <c r="S48" s="24"/>
      <c r="T48" s="22"/>
      <c r="U48" s="23"/>
      <c r="V48" s="23"/>
      <c r="W48" s="23"/>
      <c r="X48" s="24"/>
      <c r="Y48" s="22"/>
      <c r="Z48" s="23"/>
      <c r="AA48" s="23"/>
      <c r="AB48" s="23"/>
      <c r="AC48" s="23"/>
      <c r="AD48" s="23"/>
      <c r="AE48" s="23"/>
      <c r="AF48" s="23"/>
      <c r="AG48" s="23"/>
      <c r="AH48" s="23"/>
      <c r="AI48" s="24"/>
      <c r="AJ48" s="25"/>
      <c r="AK48" s="26"/>
      <c r="AL48" s="26"/>
      <c r="AM48" s="27"/>
      <c r="AN48" s="22"/>
      <c r="AO48" s="23"/>
      <c r="AP48" s="23"/>
      <c r="AQ48" s="23"/>
      <c r="AR48" s="24"/>
      <c r="AS48" s="22"/>
      <c r="AT48" s="23"/>
      <c r="AU48" s="23"/>
      <c r="AV48" s="23"/>
      <c r="AW48" s="24"/>
      <c r="AX48" s="22"/>
      <c r="AY48" s="23"/>
      <c r="AZ48" s="23"/>
      <c r="BA48" s="23"/>
      <c r="BB48" s="24"/>
      <c r="BC48" s="22"/>
      <c r="BD48" s="23"/>
      <c r="BE48" s="23"/>
      <c r="BF48" s="23"/>
      <c r="BG48" s="24"/>
      <c r="BH48" s="86"/>
    </row>
    <row r="49" spans="1:60" ht="33.75" customHeight="1">
      <c r="A49" s="20"/>
      <c r="B49" s="21"/>
      <c r="C49" s="21"/>
      <c r="D49" s="21"/>
      <c r="E49" s="28"/>
      <c r="F49" s="29"/>
      <c r="G49" s="29"/>
      <c r="H49" s="29"/>
      <c r="I49" s="30"/>
      <c r="J49" s="28"/>
      <c r="K49" s="29"/>
      <c r="L49" s="29"/>
      <c r="M49" s="29"/>
      <c r="N49" s="30"/>
      <c r="O49" s="28"/>
      <c r="P49" s="29"/>
      <c r="Q49" s="29"/>
      <c r="R49" s="29"/>
      <c r="S49" s="30"/>
      <c r="T49" s="28"/>
      <c r="U49" s="29"/>
      <c r="V49" s="29"/>
      <c r="W49" s="29"/>
      <c r="X49" s="30"/>
      <c r="Y49" s="28"/>
      <c r="Z49" s="29"/>
      <c r="AA49" s="29"/>
      <c r="AB49" s="29"/>
      <c r="AC49" s="29"/>
      <c r="AD49" s="29"/>
      <c r="AE49" s="29"/>
      <c r="AF49" s="29"/>
      <c r="AG49" s="29"/>
      <c r="AH49" s="29"/>
      <c r="AI49" s="30"/>
      <c r="AJ49" s="31"/>
      <c r="AK49" s="32"/>
      <c r="AL49" s="32"/>
      <c r="AM49" s="33"/>
      <c r="AN49" s="28"/>
      <c r="AO49" s="29"/>
      <c r="AP49" s="29"/>
      <c r="AQ49" s="29"/>
      <c r="AR49" s="30"/>
      <c r="AS49" s="28"/>
      <c r="AT49" s="29"/>
      <c r="AU49" s="29"/>
      <c r="AV49" s="29"/>
      <c r="AW49" s="30"/>
      <c r="AX49" s="28"/>
      <c r="AY49" s="29"/>
      <c r="AZ49" s="29"/>
      <c r="BA49" s="29"/>
      <c r="BB49" s="30"/>
      <c r="BC49" s="28"/>
      <c r="BD49" s="29"/>
      <c r="BE49" s="29"/>
      <c r="BF49" s="29"/>
      <c r="BG49" s="30"/>
      <c r="BH49" s="86"/>
    </row>
    <row r="50" spans="1:60" ht="15" customHeight="1">
      <c r="A50" s="20"/>
      <c r="B50" s="21"/>
      <c r="C50" s="21"/>
      <c r="D50" s="21"/>
      <c r="E50" s="11" t="s">
        <v>30</v>
      </c>
      <c r="F50" s="34" t="s">
        <v>31</v>
      </c>
      <c r="G50" s="34" t="s">
        <v>32</v>
      </c>
      <c r="H50" s="34" t="s">
        <v>33</v>
      </c>
      <c r="I50" s="34" t="s">
        <v>34</v>
      </c>
      <c r="J50" s="11" t="s">
        <v>30</v>
      </c>
      <c r="K50" s="34" t="s">
        <v>31</v>
      </c>
      <c r="L50" s="34" t="s">
        <v>35</v>
      </c>
      <c r="M50" s="34" t="s">
        <v>33</v>
      </c>
      <c r="N50" s="35" t="s">
        <v>34</v>
      </c>
      <c r="O50" s="36" t="s">
        <v>36</v>
      </c>
      <c r="P50" s="37" t="s">
        <v>37</v>
      </c>
      <c r="Q50" s="37" t="s">
        <v>38</v>
      </c>
      <c r="R50" s="38" t="s">
        <v>39</v>
      </c>
      <c r="S50" s="39" t="s">
        <v>40</v>
      </c>
      <c r="T50" s="40" t="s">
        <v>36</v>
      </c>
      <c r="U50" s="34" t="s">
        <v>37</v>
      </c>
      <c r="V50" s="34" t="s">
        <v>38</v>
      </c>
      <c r="W50" s="41" t="s">
        <v>39</v>
      </c>
      <c r="X50" s="34" t="s">
        <v>40</v>
      </c>
      <c r="Y50" s="36" t="s">
        <v>41</v>
      </c>
      <c r="Z50" s="42"/>
      <c r="AA50" s="43"/>
      <c r="AB50" s="40" t="s">
        <v>42</v>
      </c>
      <c r="AC50" s="34" t="s">
        <v>43</v>
      </c>
      <c r="AD50" s="34" t="s">
        <v>44</v>
      </c>
      <c r="AE50" s="34" t="s">
        <v>45</v>
      </c>
      <c r="AF50" s="34" t="s">
        <v>46</v>
      </c>
      <c r="AG50" s="34" t="s">
        <v>47</v>
      </c>
      <c r="AH50" s="34" t="s">
        <v>48</v>
      </c>
      <c r="AI50" s="34" t="s">
        <v>49</v>
      </c>
      <c r="AJ50" s="44" t="s">
        <v>36</v>
      </c>
      <c r="AK50" s="34" t="s">
        <v>37</v>
      </c>
      <c r="AL50" s="34" t="s">
        <v>38</v>
      </c>
      <c r="AM50" s="34" t="s">
        <v>50</v>
      </c>
      <c r="AN50" s="12" t="s">
        <v>51</v>
      </c>
      <c r="AO50" s="12" t="s">
        <v>52</v>
      </c>
      <c r="AP50" s="12" t="s">
        <v>53</v>
      </c>
      <c r="AQ50" s="12" t="s">
        <v>54</v>
      </c>
      <c r="AR50" s="12" t="s">
        <v>55</v>
      </c>
      <c r="AS50" s="12" t="s">
        <v>51</v>
      </c>
      <c r="AT50" s="45" t="s">
        <v>56</v>
      </c>
      <c r="AU50" s="13"/>
      <c r="AV50" s="12" t="s">
        <v>57</v>
      </c>
      <c r="AW50" s="14"/>
      <c r="AX50" s="12" t="s">
        <v>51</v>
      </c>
      <c r="AY50" s="12" t="s">
        <v>79</v>
      </c>
      <c r="AZ50" s="13"/>
      <c r="BA50" s="14"/>
      <c r="BB50" s="12" t="s">
        <v>55</v>
      </c>
      <c r="BC50" s="12" t="s">
        <v>51</v>
      </c>
      <c r="BD50" s="12" t="s">
        <v>79</v>
      </c>
      <c r="BE50" s="13"/>
      <c r="BF50" s="14"/>
      <c r="BG50" s="12" t="s">
        <v>55</v>
      </c>
      <c r="BH50" s="86"/>
    </row>
    <row r="51" spans="1:60" ht="28.5" customHeight="1">
      <c r="A51" s="20"/>
      <c r="B51" s="21"/>
      <c r="C51" s="21"/>
      <c r="D51" s="21"/>
      <c r="E51" s="20"/>
      <c r="F51" s="46"/>
      <c r="G51" s="46"/>
      <c r="H51" s="46"/>
      <c r="I51" s="46"/>
      <c r="J51" s="20"/>
      <c r="K51" s="46"/>
      <c r="L51" s="46"/>
      <c r="M51" s="46"/>
      <c r="N51" s="47"/>
      <c r="O51" s="48"/>
      <c r="P51" s="49"/>
      <c r="Q51" s="49"/>
      <c r="R51" s="50"/>
      <c r="S51" s="51"/>
      <c r="T51" s="52"/>
      <c r="U51" s="46"/>
      <c r="V51" s="46"/>
      <c r="W51" s="53"/>
      <c r="X51" s="46"/>
      <c r="Y51" s="54"/>
      <c r="Z51" s="55"/>
      <c r="AA51" s="56"/>
      <c r="AB51" s="52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21"/>
      <c r="AO51" s="21"/>
      <c r="AP51" s="21"/>
      <c r="AQ51" s="21"/>
      <c r="AR51" s="21"/>
      <c r="AS51" s="21"/>
      <c r="AT51" s="28"/>
      <c r="AU51" s="29"/>
      <c r="AV51" s="28"/>
      <c r="AW51" s="30"/>
      <c r="AX51" s="21"/>
      <c r="AY51" s="28"/>
      <c r="AZ51" s="29"/>
      <c r="BA51" s="30"/>
      <c r="BB51" s="21"/>
      <c r="BC51" s="21"/>
      <c r="BD51" s="28"/>
      <c r="BE51" s="29"/>
      <c r="BF51" s="30"/>
      <c r="BG51" s="21"/>
      <c r="BH51" s="86"/>
    </row>
    <row r="52" spans="1:60" ht="15" customHeight="1">
      <c r="A52" s="20"/>
      <c r="B52" s="21"/>
      <c r="C52" s="21"/>
      <c r="D52" s="21"/>
      <c r="E52" s="20"/>
      <c r="F52" s="46"/>
      <c r="G52" s="46"/>
      <c r="H52" s="46"/>
      <c r="I52" s="46"/>
      <c r="J52" s="20"/>
      <c r="K52" s="46"/>
      <c r="L52" s="46"/>
      <c r="M52" s="46"/>
      <c r="N52" s="47"/>
      <c r="O52" s="48"/>
      <c r="P52" s="49"/>
      <c r="Q52" s="49"/>
      <c r="R52" s="50"/>
      <c r="S52" s="51"/>
      <c r="T52" s="52"/>
      <c r="U52" s="46"/>
      <c r="V52" s="46"/>
      <c r="W52" s="53"/>
      <c r="X52" s="46"/>
      <c r="Y52" s="54"/>
      <c r="Z52" s="55"/>
      <c r="AA52" s="56"/>
      <c r="AB52" s="52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21"/>
      <c r="AO52" s="21"/>
      <c r="AP52" s="21"/>
      <c r="AQ52" s="21"/>
      <c r="AR52" s="21"/>
      <c r="AS52" s="21"/>
      <c r="AT52" s="57" t="s">
        <v>58</v>
      </c>
      <c r="AU52" s="57" t="s">
        <v>59</v>
      </c>
      <c r="AV52" s="57" t="s">
        <v>60</v>
      </c>
      <c r="AW52" s="57" t="s">
        <v>61</v>
      </c>
      <c r="AX52" s="21"/>
      <c r="AY52" s="57" t="s">
        <v>52</v>
      </c>
      <c r="AZ52" s="57" t="s">
        <v>53</v>
      </c>
      <c r="BA52" s="57" t="s">
        <v>54</v>
      </c>
      <c r="BB52" s="21"/>
      <c r="BC52" s="21"/>
      <c r="BD52" s="57" t="s">
        <v>52</v>
      </c>
      <c r="BE52" s="57" t="s">
        <v>53</v>
      </c>
      <c r="BF52" s="57" t="s">
        <v>54</v>
      </c>
      <c r="BG52" s="21"/>
      <c r="BH52" s="86"/>
    </row>
    <row r="53" spans="1:60" ht="15">
      <c r="A53" s="20"/>
      <c r="B53" s="21"/>
      <c r="C53" s="21"/>
      <c r="D53" s="21"/>
      <c r="E53" s="20"/>
      <c r="F53" s="46"/>
      <c r="G53" s="46"/>
      <c r="H53" s="46"/>
      <c r="I53" s="46"/>
      <c r="J53" s="20"/>
      <c r="K53" s="46"/>
      <c r="L53" s="46"/>
      <c r="M53" s="46"/>
      <c r="N53" s="47"/>
      <c r="O53" s="48"/>
      <c r="P53" s="49"/>
      <c r="Q53" s="49"/>
      <c r="R53" s="50"/>
      <c r="S53" s="51"/>
      <c r="T53" s="52"/>
      <c r="U53" s="46"/>
      <c r="V53" s="46"/>
      <c r="W53" s="53"/>
      <c r="X53" s="46"/>
      <c r="Y53" s="54"/>
      <c r="Z53" s="55"/>
      <c r="AA53" s="56"/>
      <c r="AB53" s="52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86"/>
    </row>
    <row r="54" spans="1:60" ht="124.5" customHeight="1">
      <c r="A54" s="58"/>
      <c r="B54" s="57"/>
      <c r="C54" s="57"/>
      <c r="D54" s="57"/>
      <c r="E54" s="58"/>
      <c r="F54" s="59"/>
      <c r="G54" s="59"/>
      <c r="H54" s="59"/>
      <c r="I54" s="59"/>
      <c r="J54" s="58"/>
      <c r="K54" s="59"/>
      <c r="L54" s="59"/>
      <c r="M54" s="59"/>
      <c r="N54" s="60"/>
      <c r="O54" s="61"/>
      <c r="P54" s="62"/>
      <c r="Q54" s="62"/>
      <c r="R54" s="63"/>
      <c r="S54" s="64"/>
      <c r="T54" s="65"/>
      <c r="U54" s="59"/>
      <c r="V54" s="59"/>
      <c r="W54" s="66"/>
      <c r="X54" s="59"/>
      <c r="Y54" s="67"/>
      <c r="Z54" s="68"/>
      <c r="AA54" s="69"/>
      <c r="AB54" s="65"/>
      <c r="AC54" s="59"/>
      <c r="AD54" s="59"/>
      <c r="AE54" s="59"/>
      <c r="AF54" s="59"/>
      <c r="AG54" s="59"/>
      <c r="AH54" s="59"/>
      <c r="AI54" s="59"/>
      <c r="AJ54" s="46"/>
      <c r="AK54" s="59"/>
      <c r="AL54" s="59"/>
      <c r="AM54" s="59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86"/>
    </row>
    <row r="55" spans="1:60" ht="15">
      <c r="A55" s="140" t="s">
        <v>62</v>
      </c>
      <c r="B55" s="141">
        <f>B56+B57+B58+B59+B60+B61+B62+B63+B64</f>
        <v>13.75</v>
      </c>
      <c r="C55" s="142">
        <f>(BK9-(BK10-BK11)*BK12)*BK13*BK14*BK15</f>
        <v>85528.87199999999</v>
      </c>
      <c r="D55" s="142">
        <f>D56+D57+D58+D59+D60+D61+D62+D63+D64</f>
        <v>1176023.75</v>
      </c>
      <c r="E55" s="143"/>
      <c r="F55" s="144"/>
      <c r="G55" s="106"/>
      <c r="H55" s="144"/>
      <c r="I55" s="145"/>
      <c r="J55" s="143"/>
      <c r="K55" s="144"/>
      <c r="L55" s="144"/>
      <c r="M55" s="144"/>
      <c r="N55" s="146"/>
      <c r="O55" s="105"/>
      <c r="P55" s="100"/>
      <c r="Q55" s="100"/>
      <c r="R55" s="100"/>
      <c r="S55" s="107"/>
      <c r="T55" s="147"/>
      <c r="U55" s="144"/>
      <c r="V55" s="144"/>
      <c r="W55" s="145"/>
      <c r="X55" s="148"/>
      <c r="Y55" s="143">
        <f>Y56+Y57+Y58+Y59+Y60+Y61+Y62+Y63+Y64</f>
        <v>56997.67612967889</v>
      </c>
      <c r="Z55" s="144"/>
      <c r="AA55" s="144"/>
      <c r="AB55" s="144"/>
      <c r="AC55" s="144"/>
      <c r="AD55" s="144"/>
      <c r="AE55" s="146"/>
      <c r="AF55" s="108"/>
      <c r="AG55" s="100"/>
      <c r="AH55" s="100"/>
      <c r="AI55" s="109">
        <f>AI56+AI57+AI58+AI59+AI60+AI61+AI62+AI63+AI64</f>
        <v>243.57981251999524</v>
      </c>
      <c r="AJ55" s="142"/>
      <c r="AK55" s="147"/>
      <c r="AL55" s="144"/>
      <c r="AM55" s="145"/>
      <c r="AN55" s="143"/>
      <c r="AO55" s="144"/>
      <c r="AP55" s="144"/>
      <c r="AQ55" s="144"/>
      <c r="AR55" s="145"/>
      <c r="AS55" s="147"/>
      <c r="AT55" s="144"/>
      <c r="AU55" s="144"/>
      <c r="AV55" s="144"/>
      <c r="AW55" s="145"/>
      <c r="AX55" s="147"/>
      <c r="AY55" s="144"/>
      <c r="AZ55" s="144"/>
      <c r="BA55" s="144"/>
      <c r="BB55" s="145"/>
      <c r="BC55" s="147"/>
      <c r="BD55" s="144"/>
      <c r="BE55" s="144"/>
      <c r="BF55" s="144"/>
      <c r="BG55" s="145"/>
      <c r="BH55" s="86"/>
    </row>
    <row r="56" spans="1:60" ht="15">
      <c r="A56" s="110" t="s">
        <v>63</v>
      </c>
      <c r="B56" s="149">
        <v>1.5</v>
      </c>
      <c r="C56" s="98">
        <f aca="true" t="shared" si="51" ref="C56:C74">ROUND(C55,0)</f>
        <v>85529</v>
      </c>
      <c r="D56" s="98">
        <f aca="true" t="shared" si="52" ref="D56:D65">B56*C56</f>
        <v>128293.5</v>
      </c>
      <c r="E56" s="112">
        <f aca="true" t="shared" si="53" ref="E56:E65">D56/S56</f>
        <v>23.649980291683093</v>
      </c>
      <c r="F56" s="102">
        <v>30</v>
      </c>
      <c r="G56" s="113">
        <f aca="true" t="shared" si="54" ref="G56:G62">F56/1.3</f>
        <v>23.076923076923077</v>
      </c>
      <c r="H56" s="102">
        <f aca="true" t="shared" si="55" ref="H56:H65">F56</f>
        <v>30</v>
      </c>
      <c r="I56" s="114">
        <f aca="true" t="shared" si="56" ref="I56:I65">G56/1.3</f>
        <v>17.75147928994083</v>
      </c>
      <c r="J56" s="112">
        <f aca="true" t="shared" si="57" ref="J56:J65">D56/X56</f>
        <v>15.766653527788728</v>
      </c>
      <c r="K56" s="102">
        <f aca="true" t="shared" si="58" ref="K56:K62">F56/1.5</f>
        <v>20</v>
      </c>
      <c r="L56" s="102">
        <f aca="true" t="shared" si="59" ref="L56:L62">K56/1.3</f>
        <v>15.384615384615383</v>
      </c>
      <c r="M56" s="102">
        <f aca="true" t="shared" si="60" ref="M56:M65">H56/1.5</f>
        <v>20</v>
      </c>
      <c r="N56" s="115">
        <f aca="true" t="shared" si="61" ref="N56:N65">I56/1.5</f>
        <v>11.834319526627219</v>
      </c>
      <c r="O56" s="112">
        <f aca="true" t="shared" si="62" ref="O56:O65">(D56*AJ56/100)/F56</f>
        <v>1625.051</v>
      </c>
      <c r="P56" s="102">
        <f aca="true" t="shared" si="63" ref="P56:P65">(D56*AK56/100)/G56</f>
        <v>1779.0031999999999</v>
      </c>
      <c r="Q56" s="102">
        <f aca="true" t="shared" si="64" ref="Q56:Q65">(D56*AL56/100)/H56</f>
        <v>213.82250000000002</v>
      </c>
      <c r="R56" s="102">
        <f aca="true" t="shared" si="65" ref="R56:R65">(D56*AM56/100)/I56</f>
        <v>1806.800125</v>
      </c>
      <c r="S56" s="114">
        <f aca="true" t="shared" si="66" ref="S56:S65">O56+P56+Q56+R56</f>
        <v>5424.676825</v>
      </c>
      <c r="T56" s="101">
        <f aca="true" t="shared" si="67" ref="T56:T65">(D56*AJ56/100)/K56</f>
        <v>2437.5765</v>
      </c>
      <c r="U56" s="101">
        <f aca="true" t="shared" si="68" ref="U56:U65">(D56*AK56/100)/L56</f>
        <v>2668.5048</v>
      </c>
      <c r="V56" s="101">
        <f aca="true" t="shared" si="69" ref="V56:V62">(D56*AL56/100)/M56</f>
        <v>320.73375</v>
      </c>
      <c r="W56" s="101">
        <f aca="true" t="shared" si="70" ref="W56:W62">(D56*AM56/100)/N56</f>
        <v>2710.2001875</v>
      </c>
      <c r="X56" s="116">
        <f aca="true" t="shared" si="71" ref="X56:X65">T56+U56+V56+W56</f>
        <v>8137.0152375</v>
      </c>
      <c r="Y56" s="112">
        <f aca="true" t="shared" si="72" ref="Y56:Y65">D56/E56</f>
        <v>5424.676825</v>
      </c>
      <c r="Z56" s="113"/>
      <c r="AA56" s="113"/>
      <c r="AB56" s="113">
        <f aca="true" t="shared" si="73" ref="AB56:AB65">D56/J56</f>
        <v>8137.0152375</v>
      </c>
      <c r="AC56" s="102">
        <f aca="true" t="shared" si="74" ref="AC56:AC65">C56/E56</f>
        <v>3616.4512166666664</v>
      </c>
      <c r="AD56" s="102">
        <f aca="true" t="shared" si="75" ref="AD56:AD65">AC56/$BM$9</f>
        <v>15.454919729344729</v>
      </c>
      <c r="AE56" s="115">
        <f aca="true" t="shared" si="76" ref="AE56:AE65">AD56*1.5</f>
        <v>23.182379594017092</v>
      </c>
      <c r="AF56" s="115">
        <f aca="true" t="shared" si="77" ref="AF56:AF65">C56/J56/$BM$9</f>
        <v>23.182379594017092</v>
      </c>
      <c r="AG56" s="102">
        <f aca="true" t="shared" si="78" ref="AG56:AG65">AD56/4</f>
        <v>3.8637299323361822</v>
      </c>
      <c r="AH56" s="102">
        <f aca="true" t="shared" si="79" ref="AH56:AH65">AD56/2</f>
        <v>7.7274598646723645</v>
      </c>
      <c r="AI56" s="109">
        <f aca="true" t="shared" si="80" ref="AI56:AI65">AD56*B56</f>
        <v>23.182379594017092</v>
      </c>
      <c r="AJ56" s="98">
        <v>38</v>
      </c>
      <c r="AK56" s="101">
        <f aca="true" t="shared" si="81" ref="AK56:AK66">100-AJ56-AL56-AM56</f>
        <v>32</v>
      </c>
      <c r="AL56" s="102">
        <v>5</v>
      </c>
      <c r="AM56" s="114">
        <v>25</v>
      </c>
      <c r="AN56" s="112">
        <f aca="true" t="shared" si="82" ref="AN56:AN66">AO56+AP56+AQ56+AR56</f>
        <v>15.45491972934473</v>
      </c>
      <c r="AO56" s="102">
        <f aca="true" t="shared" si="83" ref="AO56:AO66">AD56*AJ56%</f>
        <v>5.872869497150997</v>
      </c>
      <c r="AP56" s="102">
        <f aca="true" t="shared" si="84" ref="AP56:AP66">AD56*AK56%</f>
        <v>4.945574313390313</v>
      </c>
      <c r="AQ56" s="102">
        <f aca="true" t="shared" si="85" ref="AQ56:AQ66">AD56*AL56%</f>
        <v>0.7727459864672365</v>
      </c>
      <c r="AR56" s="114">
        <f aca="true" t="shared" si="86" ref="AR56:AR66">AD56*AM56%</f>
        <v>3.8637299323361822</v>
      </c>
      <c r="AS56" s="101">
        <f aca="true" t="shared" si="87" ref="AS56:AS65">AT56+AU56+AV56+AW56</f>
        <v>23.182379594017092</v>
      </c>
      <c r="AT56" s="102">
        <f aca="true" t="shared" si="88" ref="AT56:AT67">AE56*AJ56%</f>
        <v>8.809304245726496</v>
      </c>
      <c r="AU56" s="102">
        <f aca="true" t="shared" si="89" ref="AU56:AU66">AE56*AK56%</f>
        <v>7.41836147008547</v>
      </c>
      <c r="AV56" s="102">
        <f aca="true" t="shared" si="90" ref="AV56:AV66">AE56*AL56%</f>
        <v>1.1591189797008548</v>
      </c>
      <c r="AW56" s="114">
        <f aca="true" t="shared" si="91" ref="AW56:AW66">AE56*AM56%</f>
        <v>5.795594898504273</v>
      </c>
      <c r="AX56" s="101">
        <f aca="true" t="shared" si="92" ref="AX56:AX65">AY56+AZ56+BA56+BB56</f>
        <v>3.8637299323361827</v>
      </c>
      <c r="AY56" s="102">
        <f aca="true" t="shared" si="93" ref="AY56:AY66">AG56*AJ56%</f>
        <v>1.4682173742877493</v>
      </c>
      <c r="AZ56" s="102">
        <f aca="true" t="shared" si="94" ref="AZ56:AZ66">AG56*AK56%</f>
        <v>1.2363935783475783</v>
      </c>
      <c r="BA56" s="102">
        <f aca="true" t="shared" si="95" ref="BA56:BA66">AG56*AL56%</f>
        <v>0.19318649661680912</v>
      </c>
      <c r="BB56" s="102">
        <f aca="true" t="shared" si="96" ref="BB56:BB66">AG56*AM56%</f>
        <v>0.9659324830840456</v>
      </c>
      <c r="BC56" s="101">
        <f aca="true" t="shared" si="97" ref="BC56:BC65">BD56+BE56+BF56+BG56</f>
        <v>7.727459864672365</v>
      </c>
      <c r="BD56" s="102">
        <f aca="true" t="shared" si="98" ref="BD56:BD65">AH56*AJ56%</f>
        <v>2.9364347485754987</v>
      </c>
      <c r="BE56" s="102">
        <f aca="true" t="shared" si="99" ref="BE56:BE65">AH56*AK56%</f>
        <v>2.4727871566951567</v>
      </c>
      <c r="BF56" s="102">
        <f aca="true" t="shared" si="100" ref="BF56:BF65">AH56*AL56%</f>
        <v>0.38637299323361823</v>
      </c>
      <c r="BG56" s="102">
        <f aca="true" t="shared" si="101" ref="BG56:BG65">AH56*AM56%</f>
        <v>1.9318649661680911</v>
      </c>
      <c r="BH56" s="86"/>
    </row>
    <row r="57" spans="1:60" ht="15">
      <c r="A57" s="110" t="s">
        <v>64</v>
      </c>
      <c r="B57" s="149">
        <v>1.5</v>
      </c>
      <c r="C57" s="98">
        <f t="shared" si="51"/>
        <v>85529</v>
      </c>
      <c r="D57" s="98">
        <f t="shared" si="52"/>
        <v>128293.5</v>
      </c>
      <c r="E57" s="112">
        <f t="shared" si="53"/>
        <v>19.4325689856199</v>
      </c>
      <c r="F57" s="102">
        <v>25</v>
      </c>
      <c r="G57" s="113">
        <f t="shared" si="54"/>
        <v>19.23076923076923</v>
      </c>
      <c r="H57" s="102">
        <f t="shared" si="55"/>
        <v>25</v>
      </c>
      <c r="I57" s="114">
        <f t="shared" si="56"/>
        <v>14.792899408284022</v>
      </c>
      <c r="J57" s="112">
        <f t="shared" si="57"/>
        <v>12.955045990413264</v>
      </c>
      <c r="K57" s="102">
        <f t="shared" si="58"/>
        <v>16.666666666666668</v>
      </c>
      <c r="L57" s="102">
        <f t="shared" si="59"/>
        <v>12.820512820512821</v>
      </c>
      <c r="M57" s="102">
        <f t="shared" si="60"/>
        <v>16.666666666666668</v>
      </c>
      <c r="N57" s="115">
        <f t="shared" si="61"/>
        <v>9.861932938856015</v>
      </c>
      <c r="O57" s="112">
        <f t="shared" si="62"/>
        <v>1642.1568</v>
      </c>
      <c r="P57" s="102">
        <f t="shared" si="63"/>
        <v>2535.07956</v>
      </c>
      <c r="Q57" s="102">
        <f t="shared" si="64"/>
        <v>256.587</v>
      </c>
      <c r="R57" s="102">
        <f t="shared" si="65"/>
        <v>2168.16015</v>
      </c>
      <c r="S57" s="114">
        <f t="shared" si="66"/>
        <v>6601.98351</v>
      </c>
      <c r="T57" s="101">
        <f t="shared" si="67"/>
        <v>2463.2351999999996</v>
      </c>
      <c r="U57" s="101">
        <f t="shared" si="68"/>
        <v>3802.6193399999997</v>
      </c>
      <c r="V57" s="101">
        <f t="shared" si="69"/>
        <v>384.8805</v>
      </c>
      <c r="W57" s="101">
        <f t="shared" si="70"/>
        <v>3252.2402250000005</v>
      </c>
      <c r="X57" s="116">
        <f t="shared" si="71"/>
        <v>9902.975265000001</v>
      </c>
      <c r="Y57" s="112">
        <f t="shared" si="72"/>
        <v>6601.98351</v>
      </c>
      <c r="Z57" s="113"/>
      <c r="AA57" s="113"/>
      <c r="AB57" s="113">
        <f t="shared" si="73"/>
        <v>9902.975265000001</v>
      </c>
      <c r="AC57" s="102">
        <f t="shared" si="74"/>
        <v>4401.32234</v>
      </c>
      <c r="AD57" s="102">
        <f t="shared" si="75"/>
        <v>18.809069829059826</v>
      </c>
      <c r="AE57" s="115">
        <f t="shared" si="76"/>
        <v>28.21360474358974</v>
      </c>
      <c r="AF57" s="115">
        <f t="shared" si="77"/>
        <v>28.213604743589748</v>
      </c>
      <c r="AG57" s="102">
        <f t="shared" si="78"/>
        <v>4.7022674572649565</v>
      </c>
      <c r="AH57" s="102">
        <f t="shared" si="79"/>
        <v>9.404534914529913</v>
      </c>
      <c r="AI57" s="109">
        <f t="shared" si="80"/>
        <v>28.21360474358974</v>
      </c>
      <c r="AJ57" s="98">
        <v>32</v>
      </c>
      <c r="AK57" s="101">
        <f t="shared" si="81"/>
        <v>38</v>
      </c>
      <c r="AL57" s="102">
        <v>5</v>
      </c>
      <c r="AM57" s="114">
        <v>25</v>
      </c>
      <c r="AN57" s="112">
        <f t="shared" si="82"/>
        <v>18.809069829059826</v>
      </c>
      <c r="AO57" s="102">
        <f t="shared" si="83"/>
        <v>6.018902345299145</v>
      </c>
      <c r="AP57" s="102">
        <f t="shared" si="84"/>
        <v>7.147446535042734</v>
      </c>
      <c r="AQ57" s="102">
        <f t="shared" si="85"/>
        <v>0.9404534914529914</v>
      </c>
      <c r="AR57" s="114">
        <f t="shared" si="86"/>
        <v>4.7022674572649565</v>
      </c>
      <c r="AS57" s="101">
        <f t="shared" si="87"/>
        <v>28.213604743589745</v>
      </c>
      <c r="AT57" s="102">
        <f t="shared" si="88"/>
        <v>9.028353517948718</v>
      </c>
      <c r="AU57" s="102">
        <f t="shared" si="89"/>
        <v>10.721169802564102</v>
      </c>
      <c r="AV57" s="102">
        <f t="shared" si="90"/>
        <v>1.410680237179487</v>
      </c>
      <c r="AW57" s="114">
        <f t="shared" si="91"/>
        <v>7.053401185897435</v>
      </c>
      <c r="AX57" s="101">
        <f t="shared" si="92"/>
        <v>4.7022674572649565</v>
      </c>
      <c r="AY57" s="102">
        <f t="shared" si="93"/>
        <v>1.5047255863247861</v>
      </c>
      <c r="AZ57" s="102">
        <f t="shared" si="94"/>
        <v>1.7868616337606835</v>
      </c>
      <c r="BA57" s="102">
        <f t="shared" si="95"/>
        <v>0.23511337286324785</v>
      </c>
      <c r="BB57" s="102">
        <f t="shared" si="96"/>
        <v>1.1755668643162391</v>
      </c>
      <c r="BC57" s="101">
        <f t="shared" si="97"/>
        <v>9.404534914529913</v>
      </c>
      <c r="BD57" s="102">
        <f t="shared" si="98"/>
        <v>3.0094511726495723</v>
      </c>
      <c r="BE57" s="102">
        <f t="shared" si="99"/>
        <v>3.573723267521367</v>
      </c>
      <c r="BF57" s="102">
        <f t="shared" si="100"/>
        <v>0.4702267457264957</v>
      </c>
      <c r="BG57" s="102">
        <f t="shared" si="101"/>
        <v>2.3511337286324783</v>
      </c>
      <c r="BH57" s="86"/>
    </row>
    <row r="58" spans="1:60" ht="15">
      <c r="A58" s="110" t="s">
        <v>65</v>
      </c>
      <c r="B58" s="149">
        <v>1</v>
      </c>
      <c r="C58" s="98">
        <f t="shared" si="51"/>
        <v>85529</v>
      </c>
      <c r="D58" s="98">
        <f t="shared" si="52"/>
        <v>85529</v>
      </c>
      <c r="E58" s="112">
        <f t="shared" si="53"/>
        <v>20.383204239706483</v>
      </c>
      <c r="F58" s="102">
        <v>25</v>
      </c>
      <c r="G58" s="113">
        <f t="shared" si="54"/>
        <v>19.23076923076923</v>
      </c>
      <c r="H58" s="102">
        <f t="shared" si="55"/>
        <v>25</v>
      </c>
      <c r="I58" s="114">
        <f t="shared" si="56"/>
        <v>14.792899408284022</v>
      </c>
      <c r="J58" s="112">
        <f t="shared" si="57"/>
        <v>13.58880282647099</v>
      </c>
      <c r="K58" s="102">
        <f t="shared" si="58"/>
        <v>16.666666666666668</v>
      </c>
      <c r="L58" s="102">
        <f t="shared" si="59"/>
        <v>12.820512820512821</v>
      </c>
      <c r="M58" s="102">
        <f t="shared" si="60"/>
        <v>16.666666666666668</v>
      </c>
      <c r="N58" s="115">
        <f t="shared" si="61"/>
        <v>9.861932938856015</v>
      </c>
      <c r="O58" s="112">
        <f t="shared" si="62"/>
        <v>1607.9451999999999</v>
      </c>
      <c r="P58" s="102">
        <f t="shared" si="63"/>
        <v>800.55144</v>
      </c>
      <c r="Q58" s="102">
        <f t="shared" si="64"/>
        <v>342.116</v>
      </c>
      <c r="R58" s="102">
        <f t="shared" si="65"/>
        <v>1445.4401000000003</v>
      </c>
      <c r="S58" s="114">
        <f t="shared" si="66"/>
        <v>4196.05274</v>
      </c>
      <c r="T58" s="101">
        <f t="shared" si="67"/>
        <v>2411.9177999999997</v>
      </c>
      <c r="U58" s="101">
        <f t="shared" si="68"/>
        <v>1200.8271599999998</v>
      </c>
      <c r="V58" s="101">
        <f t="shared" si="69"/>
        <v>513.174</v>
      </c>
      <c r="W58" s="101">
        <f t="shared" si="70"/>
        <v>2168.16015</v>
      </c>
      <c r="X58" s="116">
        <f t="shared" si="71"/>
        <v>6294.079109999999</v>
      </c>
      <c r="Y58" s="112">
        <f t="shared" si="72"/>
        <v>4196.05274</v>
      </c>
      <c r="Z58" s="113"/>
      <c r="AA58" s="113"/>
      <c r="AB58" s="113">
        <f t="shared" si="73"/>
        <v>6294.079109999999</v>
      </c>
      <c r="AC58" s="102">
        <f t="shared" si="74"/>
        <v>4196.05274</v>
      </c>
      <c r="AD58" s="102">
        <f t="shared" si="75"/>
        <v>17.931849316239315</v>
      </c>
      <c r="AE58" s="115">
        <f t="shared" si="76"/>
        <v>26.897773974358973</v>
      </c>
      <c r="AF58" s="115">
        <f t="shared" si="77"/>
        <v>26.89777397435897</v>
      </c>
      <c r="AG58" s="102">
        <f t="shared" si="78"/>
        <v>4.482962329059829</v>
      </c>
      <c r="AH58" s="102">
        <f t="shared" si="79"/>
        <v>8.965924658119658</v>
      </c>
      <c r="AI58" s="109">
        <f t="shared" si="80"/>
        <v>17.931849316239315</v>
      </c>
      <c r="AJ58" s="98">
        <v>47</v>
      </c>
      <c r="AK58" s="101">
        <f t="shared" si="81"/>
        <v>18</v>
      </c>
      <c r="AL58" s="102">
        <v>10</v>
      </c>
      <c r="AM58" s="114">
        <v>25</v>
      </c>
      <c r="AN58" s="112">
        <f t="shared" si="82"/>
        <v>17.931849316239315</v>
      </c>
      <c r="AO58" s="102">
        <f t="shared" si="83"/>
        <v>8.427969178632477</v>
      </c>
      <c r="AP58" s="102">
        <f t="shared" si="84"/>
        <v>3.2277328769230764</v>
      </c>
      <c r="AQ58" s="102">
        <f t="shared" si="85"/>
        <v>1.7931849316239317</v>
      </c>
      <c r="AR58" s="114">
        <f t="shared" si="86"/>
        <v>4.482962329059829</v>
      </c>
      <c r="AS58" s="101">
        <f t="shared" si="87"/>
        <v>26.897773974358973</v>
      </c>
      <c r="AT58" s="102">
        <f t="shared" si="88"/>
        <v>12.641953767948717</v>
      </c>
      <c r="AU58" s="102">
        <f t="shared" si="89"/>
        <v>4.841599315384615</v>
      </c>
      <c r="AV58" s="102">
        <f t="shared" si="90"/>
        <v>2.6897773974358974</v>
      </c>
      <c r="AW58" s="114">
        <f t="shared" si="91"/>
        <v>6.724443493589743</v>
      </c>
      <c r="AX58" s="101">
        <f t="shared" si="92"/>
        <v>4.482962329059829</v>
      </c>
      <c r="AY58" s="102">
        <f t="shared" si="93"/>
        <v>2.106992294658119</v>
      </c>
      <c r="AZ58" s="102">
        <f t="shared" si="94"/>
        <v>0.8069332192307691</v>
      </c>
      <c r="BA58" s="102">
        <f t="shared" si="95"/>
        <v>0.4482962329059829</v>
      </c>
      <c r="BB58" s="102">
        <f t="shared" si="96"/>
        <v>1.1207405822649572</v>
      </c>
      <c r="BC58" s="101">
        <f t="shared" si="97"/>
        <v>8.965924658119658</v>
      </c>
      <c r="BD58" s="102">
        <f t="shared" si="98"/>
        <v>4.213984589316238</v>
      </c>
      <c r="BE58" s="102">
        <f t="shared" si="99"/>
        <v>1.6138664384615382</v>
      </c>
      <c r="BF58" s="102">
        <f t="shared" si="100"/>
        <v>0.8965924658119658</v>
      </c>
      <c r="BG58" s="102">
        <f t="shared" si="101"/>
        <v>2.2414811645299144</v>
      </c>
      <c r="BH58" s="86"/>
    </row>
    <row r="59" spans="1:60" ht="15">
      <c r="A59" s="110" t="s">
        <v>66</v>
      </c>
      <c r="B59" s="149">
        <v>1.5</v>
      </c>
      <c r="C59" s="98">
        <f t="shared" si="51"/>
        <v>85529</v>
      </c>
      <c r="D59" s="98">
        <f t="shared" si="52"/>
        <v>128293.5</v>
      </c>
      <c r="E59" s="112">
        <f t="shared" si="53"/>
        <v>23.59418010224145</v>
      </c>
      <c r="F59" s="102">
        <v>30</v>
      </c>
      <c r="G59" s="113">
        <f t="shared" si="54"/>
        <v>23.076923076923077</v>
      </c>
      <c r="H59" s="102">
        <f t="shared" si="55"/>
        <v>30</v>
      </c>
      <c r="I59" s="114">
        <f t="shared" si="56"/>
        <v>17.75147928994083</v>
      </c>
      <c r="J59" s="112">
        <f t="shared" si="57"/>
        <v>15.729453401494295</v>
      </c>
      <c r="K59" s="102">
        <f t="shared" si="58"/>
        <v>20</v>
      </c>
      <c r="L59" s="102">
        <f t="shared" si="59"/>
        <v>15.384615384615383</v>
      </c>
      <c r="M59" s="102">
        <f t="shared" si="60"/>
        <v>20</v>
      </c>
      <c r="N59" s="115">
        <f t="shared" si="61"/>
        <v>11.834319526627219</v>
      </c>
      <c r="O59" s="112">
        <f t="shared" si="62"/>
        <v>940.819</v>
      </c>
      <c r="P59" s="102">
        <f t="shared" si="63"/>
        <v>1834.59705</v>
      </c>
      <c r="Q59" s="102">
        <f t="shared" si="64"/>
        <v>855.2900000000001</v>
      </c>
      <c r="R59" s="102">
        <f t="shared" si="65"/>
        <v>1806.800125</v>
      </c>
      <c r="S59" s="114">
        <f t="shared" si="66"/>
        <v>5437.5061749999995</v>
      </c>
      <c r="T59" s="101">
        <f t="shared" si="67"/>
        <v>1411.2285</v>
      </c>
      <c r="U59" s="101">
        <f t="shared" si="68"/>
        <v>2751.8955750000005</v>
      </c>
      <c r="V59" s="101">
        <f t="shared" si="69"/>
        <v>1282.935</v>
      </c>
      <c r="W59" s="101">
        <f t="shared" si="70"/>
        <v>2710.2001875</v>
      </c>
      <c r="X59" s="116">
        <f t="shared" si="71"/>
        <v>8156.259262500002</v>
      </c>
      <c r="Y59" s="112">
        <f t="shared" si="72"/>
        <v>5437.5061749999995</v>
      </c>
      <c r="Z59" s="113"/>
      <c r="AA59" s="113"/>
      <c r="AB59" s="113">
        <f t="shared" si="73"/>
        <v>8156.259262500002</v>
      </c>
      <c r="AC59" s="102">
        <f t="shared" si="74"/>
        <v>3625.0041166666665</v>
      </c>
      <c r="AD59" s="102">
        <f t="shared" si="75"/>
        <v>15.491470584045583</v>
      </c>
      <c r="AE59" s="115">
        <f t="shared" si="76"/>
        <v>23.237205876068373</v>
      </c>
      <c r="AF59" s="115">
        <f t="shared" si="77"/>
        <v>23.237205876068384</v>
      </c>
      <c r="AG59" s="102">
        <f t="shared" si="78"/>
        <v>3.8728676460113958</v>
      </c>
      <c r="AH59" s="102">
        <f t="shared" si="79"/>
        <v>7.7457352920227915</v>
      </c>
      <c r="AI59" s="109">
        <f t="shared" si="80"/>
        <v>23.237205876068373</v>
      </c>
      <c r="AJ59" s="98">
        <v>22</v>
      </c>
      <c r="AK59" s="101">
        <f t="shared" si="81"/>
        <v>33</v>
      </c>
      <c r="AL59" s="102">
        <v>20</v>
      </c>
      <c r="AM59" s="114">
        <v>25</v>
      </c>
      <c r="AN59" s="112">
        <f t="shared" si="82"/>
        <v>15.491470584045583</v>
      </c>
      <c r="AO59" s="102">
        <f t="shared" si="83"/>
        <v>3.4081235284900284</v>
      </c>
      <c r="AP59" s="102">
        <f t="shared" si="84"/>
        <v>5.112185292735043</v>
      </c>
      <c r="AQ59" s="102">
        <f t="shared" si="85"/>
        <v>3.0982941168091167</v>
      </c>
      <c r="AR59" s="114">
        <f t="shared" si="86"/>
        <v>3.8728676460113958</v>
      </c>
      <c r="AS59" s="101">
        <f t="shared" si="87"/>
        <v>23.237205876068373</v>
      </c>
      <c r="AT59" s="102">
        <f t="shared" si="88"/>
        <v>5.112185292735042</v>
      </c>
      <c r="AU59" s="102">
        <f t="shared" si="89"/>
        <v>7.6682779391025635</v>
      </c>
      <c r="AV59" s="102">
        <f t="shared" si="90"/>
        <v>4.647441175213674</v>
      </c>
      <c r="AW59" s="114">
        <f t="shared" si="91"/>
        <v>5.809301469017093</v>
      </c>
      <c r="AX59" s="101">
        <f t="shared" si="92"/>
        <v>3.8728676460113958</v>
      </c>
      <c r="AY59" s="102">
        <f t="shared" si="93"/>
        <v>0.8520308821225071</v>
      </c>
      <c r="AZ59" s="102">
        <f t="shared" si="94"/>
        <v>1.2780463231837607</v>
      </c>
      <c r="BA59" s="102">
        <f t="shared" si="95"/>
        <v>0.7745735292022792</v>
      </c>
      <c r="BB59" s="102">
        <f t="shared" si="96"/>
        <v>0.9682169115028489</v>
      </c>
      <c r="BC59" s="101">
        <f t="shared" si="97"/>
        <v>7.7457352920227915</v>
      </c>
      <c r="BD59" s="102">
        <f t="shared" si="98"/>
        <v>1.7040617642450142</v>
      </c>
      <c r="BE59" s="102">
        <f t="shared" si="99"/>
        <v>2.5560926463675213</v>
      </c>
      <c r="BF59" s="102">
        <f t="shared" si="100"/>
        <v>1.5491470584045584</v>
      </c>
      <c r="BG59" s="102">
        <f t="shared" si="101"/>
        <v>1.9364338230056979</v>
      </c>
      <c r="BH59" s="86"/>
    </row>
    <row r="60" spans="1:60" ht="15">
      <c r="A60" s="110" t="s">
        <v>66</v>
      </c>
      <c r="B60" s="149">
        <v>1.5</v>
      </c>
      <c r="C60" s="98">
        <f t="shared" si="51"/>
        <v>85529</v>
      </c>
      <c r="D60" s="98">
        <f t="shared" si="52"/>
        <v>128293.5</v>
      </c>
      <c r="E60" s="112">
        <f t="shared" si="53"/>
        <v>22.94455066921606</v>
      </c>
      <c r="F60" s="102">
        <v>30</v>
      </c>
      <c r="G60" s="113">
        <f t="shared" si="54"/>
        <v>23.076923076923077</v>
      </c>
      <c r="H60" s="102">
        <f t="shared" si="55"/>
        <v>30</v>
      </c>
      <c r="I60" s="114">
        <f t="shared" si="56"/>
        <v>17.75147928994083</v>
      </c>
      <c r="J60" s="112">
        <f t="shared" si="57"/>
        <v>15.296367112810705</v>
      </c>
      <c r="K60" s="102">
        <f t="shared" si="58"/>
        <v>20</v>
      </c>
      <c r="L60" s="102">
        <f t="shared" si="59"/>
        <v>15.384615384615383</v>
      </c>
      <c r="M60" s="102">
        <f t="shared" si="60"/>
        <v>20</v>
      </c>
      <c r="N60" s="115">
        <f t="shared" si="61"/>
        <v>11.834319526627219</v>
      </c>
      <c r="O60" s="112">
        <f t="shared" si="62"/>
        <v>1069.1125</v>
      </c>
      <c r="P60" s="102">
        <f t="shared" si="63"/>
        <v>2501.72325</v>
      </c>
      <c r="Q60" s="102">
        <f t="shared" si="64"/>
        <v>213.82250000000002</v>
      </c>
      <c r="R60" s="102">
        <f t="shared" si="65"/>
        <v>1806.800125</v>
      </c>
      <c r="S60" s="114">
        <f t="shared" si="66"/>
        <v>5591.458375</v>
      </c>
      <c r="T60" s="101">
        <f t="shared" si="67"/>
        <v>1603.66875</v>
      </c>
      <c r="U60" s="101">
        <f t="shared" si="68"/>
        <v>3752.584875</v>
      </c>
      <c r="V60" s="101">
        <f t="shared" si="69"/>
        <v>320.73375</v>
      </c>
      <c r="W60" s="101">
        <f t="shared" si="70"/>
        <v>2710.2001875</v>
      </c>
      <c r="X60" s="116">
        <f t="shared" si="71"/>
        <v>8387.187562500001</v>
      </c>
      <c r="Y60" s="112">
        <f t="shared" si="72"/>
        <v>5591.458375</v>
      </c>
      <c r="Z60" s="113"/>
      <c r="AA60" s="113"/>
      <c r="AB60" s="113">
        <f t="shared" si="73"/>
        <v>8387.187562500001</v>
      </c>
      <c r="AC60" s="102">
        <f t="shared" si="74"/>
        <v>3727.638916666667</v>
      </c>
      <c r="AD60" s="102">
        <f t="shared" si="75"/>
        <v>15.93008084045584</v>
      </c>
      <c r="AE60" s="115">
        <f t="shared" si="76"/>
        <v>23.89512126068376</v>
      </c>
      <c r="AF60" s="115">
        <f t="shared" si="77"/>
        <v>23.895121260683766</v>
      </c>
      <c r="AG60" s="102">
        <f t="shared" si="78"/>
        <v>3.98252021011396</v>
      </c>
      <c r="AH60" s="102">
        <f t="shared" si="79"/>
        <v>7.96504042022792</v>
      </c>
      <c r="AI60" s="109">
        <f t="shared" si="80"/>
        <v>23.89512126068376</v>
      </c>
      <c r="AJ60" s="98">
        <v>25</v>
      </c>
      <c r="AK60" s="101">
        <f t="shared" si="81"/>
        <v>45</v>
      </c>
      <c r="AL60" s="102">
        <v>5</v>
      </c>
      <c r="AM60" s="114">
        <v>25</v>
      </c>
      <c r="AN60" s="112">
        <f t="shared" si="82"/>
        <v>15.93008084045584</v>
      </c>
      <c r="AO60" s="102">
        <f t="shared" si="83"/>
        <v>3.98252021011396</v>
      </c>
      <c r="AP60" s="102">
        <f t="shared" si="84"/>
        <v>7.168536378205128</v>
      </c>
      <c r="AQ60" s="102">
        <f t="shared" si="85"/>
        <v>0.796504042022792</v>
      </c>
      <c r="AR60" s="114">
        <f t="shared" si="86"/>
        <v>3.98252021011396</v>
      </c>
      <c r="AS60" s="101">
        <f t="shared" si="87"/>
        <v>23.89512126068376</v>
      </c>
      <c r="AT60" s="102">
        <f t="shared" si="88"/>
        <v>5.97378031517094</v>
      </c>
      <c r="AU60" s="102">
        <f t="shared" si="89"/>
        <v>10.752804567307692</v>
      </c>
      <c r="AV60" s="102">
        <f t="shared" si="90"/>
        <v>1.194756063034188</v>
      </c>
      <c r="AW60" s="114">
        <f t="shared" si="91"/>
        <v>5.97378031517094</v>
      </c>
      <c r="AX60" s="101">
        <f t="shared" si="92"/>
        <v>3.98252021011396</v>
      </c>
      <c r="AY60" s="102">
        <f t="shared" si="93"/>
        <v>0.99563005252849</v>
      </c>
      <c r="AZ60" s="102">
        <f t="shared" si="94"/>
        <v>1.792134094551282</v>
      </c>
      <c r="BA60" s="102">
        <f t="shared" si="95"/>
        <v>0.199126010505698</v>
      </c>
      <c r="BB60" s="102">
        <f t="shared" si="96"/>
        <v>0.99563005252849</v>
      </c>
      <c r="BC60" s="101">
        <f t="shared" si="97"/>
        <v>7.96504042022792</v>
      </c>
      <c r="BD60" s="102">
        <f t="shared" si="98"/>
        <v>1.99126010505698</v>
      </c>
      <c r="BE60" s="102">
        <f t="shared" si="99"/>
        <v>3.584268189102564</v>
      </c>
      <c r="BF60" s="102">
        <f t="shared" si="100"/>
        <v>0.398252021011396</v>
      </c>
      <c r="BG60" s="102">
        <f t="shared" si="101"/>
        <v>1.99126010505698</v>
      </c>
      <c r="BH60" s="86"/>
    </row>
    <row r="61" spans="1:60" ht="15">
      <c r="A61" s="110" t="s">
        <v>67</v>
      </c>
      <c r="B61" s="149">
        <v>4.25</v>
      </c>
      <c r="C61" s="98">
        <f t="shared" si="51"/>
        <v>85529</v>
      </c>
      <c r="D61" s="98">
        <f t="shared" si="52"/>
        <v>363498.25</v>
      </c>
      <c r="E61" s="112">
        <f t="shared" si="53"/>
        <v>19.896538002387587</v>
      </c>
      <c r="F61" s="102">
        <v>25</v>
      </c>
      <c r="G61" s="113">
        <f t="shared" si="54"/>
        <v>19.23076923076923</v>
      </c>
      <c r="H61" s="102">
        <f t="shared" si="55"/>
        <v>25</v>
      </c>
      <c r="I61" s="114">
        <f t="shared" si="56"/>
        <v>14.792899408284022</v>
      </c>
      <c r="J61" s="112">
        <f t="shared" si="57"/>
        <v>13.26435866825839</v>
      </c>
      <c r="K61" s="102">
        <f t="shared" si="58"/>
        <v>16.666666666666668</v>
      </c>
      <c r="L61" s="102">
        <f t="shared" si="59"/>
        <v>12.820512820512821</v>
      </c>
      <c r="M61" s="102">
        <f t="shared" si="60"/>
        <v>16.666666666666668</v>
      </c>
      <c r="N61" s="115">
        <f t="shared" si="61"/>
        <v>9.861932938856015</v>
      </c>
      <c r="O61" s="112">
        <f t="shared" si="62"/>
        <v>6106.770600000001</v>
      </c>
      <c r="P61" s="102">
        <f t="shared" si="63"/>
        <v>5292.53452</v>
      </c>
      <c r="Q61" s="102">
        <f t="shared" si="64"/>
        <v>726.9965</v>
      </c>
      <c r="R61" s="102">
        <f t="shared" si="65"/>
        <v>6143.120425000001</v>
      </c>
      <c r="S61" s="114">
        <f t="shared" si="66"/>
        <v>18269.422045</v>
      </c>
      <c r="T61" s="101">
        <f t="shared" si="67"/>
        <v>9160.1559</v>
      </c>
      <c r="U61" s="101">
        <f t="shared" si="68"/>
        <v>7938.801779999999</v>
      </c>
      <c r="V61" s="101">
        <f t="shared" si="69"/>
        <v>1090.4947499999998</v>
      </c>
      <c r="W61" s="101">
        <f t="shared" si="70"/>
        <v>9214.680637500001</v>
      </c>
      <c r="X61" s="116">
        <f t="shared" si="71"/>
        <v>27404.1330675</v>
      </c>
      <c r="Y61" s="112">
        <f t="shared" si="72"/>
        <v>18269.422045</v>
      </c>
      <c r="Z61" s="113"/>
      <c r="AA61" s="113"/>
      <c r="AB61" s="113">
        <f t="shared" si="73"/>
        <v>27404.1330675</v>
      </c>
      <c r="AC61" s="102">
        <f t="shared" si="74"/>
        <v>4298.68754</v>
      </c>
      <c r="AD61" s="102">
        <f t="shared" si="75"/>
        <v>18.370459572649573</v>
      </c>
      <c r="AE61" s="115">
        <f t="shared" si="76"/>
        <v>27.55568935897436</v>
      </c>
      <c r="AF61" s="115">
        <f t="shared" si="77"/>
        <v>27.555689358974355</v>
      </c>
      <c r="AG61" s="102">
        <f t="shared" si="78"/>
        <v>4.592614893162393</v>
      </c>
      <c r="AH61" s="102">
        <f t="shared" si="79"/>
        <v>9.185229786324786</v>
      </c>
      <c r="AI61" s="109">
        <f t="shared" si="80"/>
        <v>78.07445318376068</v>
      </c>
      <c r="AJ61" s="98">
        <v>42</v>
      </c>
      <c r="AK61" s="101">
        <f t="shared" si="81"/>
        <v>28</v>
      </c>
      <c r="AL61" s="102">
        <v>5</v>
      </c>
      <c r="AM61" s="114">
        <v>25</v>
      </c>
      <c r="AN61" s="112">
        <f t="shared" si="82"/>
        <v>18.370459572649573</v>
      </c>
      <c r="AO61" s="102">
        <f t="shared" si="83"/>
        <v>7.71559302051282</v>
      </c>
      <c r="AP61" s="102">
        <f t="shared" si="84"/>
        <v>5.143728680341881</v>
      </c>
      <c r="AQ61" s="102">
        <f t="shared" si="85"/>
        <v>0.9185229786324787</v>
      </c>
      <c r="AR61" s="114">
        <f t="shared" si="86"/>
        <v>4.592614893162393</v>
      </c>
      <c r="AS61" s="101">
        <f t="shared" si="87"/>
        <v>27.55568935897436</v>
      </c>
      <c r="AT61" s="102">
        <f t="shared" si="88"/>
        <v>11.57338953076923</v>
      </c>
      <c r="AU61" s="102">
        <f t="shared" si="89"/>
        <v>7.715593020512821</v>
      </c>
      <c r="AV61" s="102">
        <f t="shared" si="90"/>
        <v>1.3777844679487181</v>
      </c>
      <c r="AW61" s="114">
        <f t="shared" si="91"/>
        <v>6.88892233974359</v>
      </c>
      <c r="AX61" s="101">
        <f t="shared" si="92"/>
        <v>4.592614893162393</v>
      </c>
      <c r="AY61" s="102">
        <f t="shared" si="93"/>
        <v>1.928898255128205</v>
      </c>
      <c r="AZ61" s="102">
        <f t="shared" si="94"/>
        <v>1.2859321700854702</v>
      </c>
      <c r="BA61" s="102">
        <f t="shared" si="95"/>
        <v>0.22963074465811967</v>
      </c>
      <c r="BB61" s="102">
        <f t="shared" si="96"/>
        <v>1.1481537232905983</v>
      </c>
      <c r="BC61" s="101">
        <f t="shared" si="97"/>
        <v>9.185229786324786</v>
      </c>
      <c r="BD61" s="102">
        <f t="shared" si="98"/>
        <v>3.85779651025641</v>
      </c>
      <c r="BE61" s="102">
        <f t="shared" si="99"/>
        <v>2.5718643401709405</v>
      </c>
      <c r="BF61" s="102">
        <f t="shared" si="100"/>
        <v>0.45926148931623934</v>
      </c>
      <c r="BG61" s="102">
        <f t="shared" si="101"/>
        <v>2.2963074465811966</v>
      </c>
      <c r="BH61" s="86"/>
    </row>
    <row r="62" spans="1:60" ht="15">
      <c r="A62" s="110" t="s">
        <v>68</v>
      </c>
      <c r="B62" s="149">
        <v>1</v>
      </c>
      <c r="C62" s="98">
        <f t="shared" si="51"/>
        <v>85529</v>
      </c>
      <c r="D62" s="98">
        <f t="shared" si="52"/>
        <v>85529</v>
      </c>
      <c r="E62" s="112">
        <f t="shared" si="53"/>
        <v>20.987174504469493</v>
      </c>
      <c r="F62" s="102">
        <v>27</v>
      </c>
      <c r="G62" s="113">
        <f t="shared" si="54"/>
        <v>20.76923076923077</v>
      </c>
      <c r="H62" s="102">
        <f t="shared" si="55"/>
        <v>27</v>
      </c>
      <c r="I62" s="114">
        <f t="shared" si="56"/>
        <v>15.976331360946746</v>
      </c>
      <c r="J62" s="112">
        <f t="shared" si="57"/>
        <v>13.991449669646329</v>
      </c>
      <c r="K62" s="102">
        <f t="shared" si="58"/>
        <v>18</v>
      </c>
      <c r="L62" s="102">
        <f t="shared" si="59"/>
        <v>13.846153846153845</v>
      </c>
      <c r="M62" s="102">
        <f t="shared" si="60"/>
        <v>18</v>
      </c>
      <c r="N62" s="115">
        <f t="shared" si="61"/>
        <v>10.650887573964498</v>
      </c>
      <c r="O62" s="112">
        <f t="shared" si="62"/>
        <v>1013.6770370370369</v>
      </c>
      <c r="P62" s="102">
        <f t="shared" si="63"/>
        <v>1564.863925925926</v>
      </c>
      <c r="Q62" s="102">
        <f t="shared" si="64"/>
        <v>158.38703703703703</v>
      </c>
      <c r="R62" s="102">
        <f t="shared" si="65"/>
        <v>1338.3704629629628</v>
      </c>
      <c r="S62" s="114">
        <f t="shared" si="66"/>
        <v>4075.2984629629627</v>
      </c>
      <c r="T62" s="101">
        <f t="shared" si="67"/>
        <v>1520.5155555555555</v>
      </c>
      <c r="U62" s="101">
        <f t="shared" si="68"/>
        <v>2347.2958888888893</v>
      </c>
      <c r="V62" s="101">
        <f t="shared" si="69"/>
        <v>237.58055555555555</v>
      </c>
      <c r="W62" s="101">
        <f t="shared" si="70"/>
        <v>2007.5556944444443</v>
      </c>
      <c r="X62" s="116">
        <f t="shared" si="71"/>
        <v>6112.947694444444</v>
      </c>
      <c r="Y62" s="112">
        <f t="shared" si="72"/>
        <v>4075.2984629629623</v>
      </c>
      <c r="Z62" s="113"/>
      <c r="AA62" s="113"/>
      <c r="AB62" s="113">
        <f t="shared" si="73"/>
        <v>6112.947694444444</v>
      </c>
      <c r="AC62" s="102">
        <f t="shared" si="74"/>
        <v>4075.2984629629623</v>
      </c>
      <c r="AD62" s="102">
        <f t="shared" si="75"/>
        <v>17.415805397277616</v>
      </c>
      <c r="AE62" s="115">
        <f t="shared" si="76"/>
        <v>26.123708095916424</v>
      </c>
      <c r="AF62" s="115">
        <f t="shared" si="77"/>
        <v>26.123708095916427</v>
      </c>
      <c r="AG62" s="102">
        <f t="shared" si="78"/>
        <v>4.353951349319404</v>
      </c>
      <c r="AH62" s="102">
        <f t="shared" si="79"/>
        <v>8.707902698638808</v>
      </c>
      <c r="AI62" s="109">
        <f t="shared" si="80"/>
        <v>17.415805397277616</v>
      </c>
      <c r="AJ62" s="98">
        <v>32</v>
      </c>
      <c r="AK62" s="101">
        <f t="shared" si="81"/>
        <v>38</v>
      </c>
      <c r="AL62" s="102">
        <v>5</v>
      </c>
      <c r="AM62" s="114">
        <v>25</v>
      </c>
      <c r="AN62" s="112">
        <f t="shared" si="82"/>
        <v>17.415805397277616</v>
      </c>
      <c r="AO62" s="102">
        <f t="shared" si="83"/>
        <v>5.5730577271288375</v>
      </c>
      <c r="AP62" s="102">
        <f t="shared" si="84"/>
        <v>6.618006050965494</v>
      </c>
      <c r="AQ62" s="102">
        <f t="shared" si="85"/>
        <v>0.8707902698638809</v>
      </c>
      <c r="AR62" s="114">
        <f t="shared" si="86"/>
        <v>4.353951349319404</v>
      </c>
      <c r="AS62" s="101">
        <f t="shared" si="87"/>
        <v>26.123708095916427</v>
      </c>
      <c r="AT62" s="102">
        <f t="shared" si="88"/>
        <v>8.359586590693256</v>
      </c>
      <c r="AU62" s="102">
        <f t="shared" si="89"/>
        <v>9.927009076448241</v>
      </c>
      <c r="AV62" s="102">
        <f t="shared" si="90"/>
        <v>1.3061854047958212</v>
      </c>
      <c r="AW62" s="114">
        <f t="shared" si="91"/>
        <v>6.530927023979106</v>
      </c>
      <c r="AX62" s="101">
        <f t="shared" si="92"/>
        <v>4.353951349319404</v>
      </c>
      <c r="AY62" s="102">
        <f t="shared" si="93"/>
        <v>1.3932644317822094</v>
      </c>
      <c r="AZ62" s="102">
        <f t="shared" si="94"/>
        <v>1.6545015127413736</v>
      </c>
      <c r="BA62" s="102">
        <f t="shared" si="95"/>
        <v>0.21769756746597022</v>
      </c>
      <c r="BB62" s="102">
        <f t="shared" si="96"/>
        <v>1.088487837329851</v>
      </c>
      <c r="BC62" s="101">
        <f t="shared" si="97"/>
        <v>8.707902698638808</v>
      </c>
      <c r="BD62" s="102">
        <f t="shared" si="98"/>
        <v>2.7865288635644188</v>
      </c>
      <c r="BE62" s="102">
        <f t="shared" si="99"/>
        <v>3.309003025482747</v>
      </c>
      <c r="BF62" s="102">
        <f t="shared" si="100"/>
        <v>0.43539513493194043</v>
      </c>
      <c r="BG62" s="102">
        <f t="shared" si="101"/>
        <v>2.176975674659702</v>
      </c>
      <c r="BH62" s="86"/>
    </row>
    <row r="63" spans="1:60" ht="15">
      <c r="A63" s="110" t="s">
        <v>69</v>
      </c>
      <c r="B63" s="149">
        <v>1</v>
      </c>
      <c r="C63" s="98">
        <f t="shared" si="51"/>
        <v>85529</v>
      </c>
      <c r="D63" s="98">
        <f t="shared" si="52"/>
        <v>85529</v>
      </c>
      <c r="E63" s="112">
        <f t="shared" si="53"/>
        <v>15.615384615384615</v>
      </c>
      <c r="F63" s="102">
        <v>29</v>
      </c>
      <c r="G63" s="113">
        <v>14</v>
      </c>
      <c r="H63" s="102">
        <f t="shared" si="55"/>
        <v>29</v>
      </c>
      <c r="I63" s="114">
        <f t="shared" si="56"/>
        <v>10.769230769230768</v>
      </c>
      <c r="J63" s="112">
        <f t="shared" si="57"/>
        <v>11.11111111111111</v>
      </c>
      <c r="K63" s="102">
        <v>20</v>
      </c>
      <c r="L63" s="102">
        <v>10</v>
      </c>
      <c r="M63" s="102">
        <f t="shared" si="60"/>
        <v>19.333333333333332</v>
      </c>
      <c r="N63" s="115">
        <f t="shared" si="61"/>
        <v>7.179487179487179</v>
      </c>
      <c r="O63" s="112">
        <f t="shared" si="62"/>
        <v>589.8551724137931</v>
      </c>
      <c r="P63" s="102">
        <f t="shared" si="63"/>
        <v>4887.371428571429</v>
      </c>
      <c r="Q63" s="102">
        <f t="shared" si="64"/>
        <v>0</v>
      </c>
      <c r="R63" s="102">
        <f t="shared" si="65"/>
        <v>0</v>
      </c>
      <c r="S63" s="114">
        <f t="shared" si="66"/>
        <v>5477.226600985222</v>
      </c>
      <c r="T63" s="101">
        <f t="shared" si="67"/>
        <v>855.29</v>
      </c>
      <c r="U63" s="101">
        <f t="shared" si="68"/>
        <v>6842.32</v>
      </c>
      <c r="V63" s="101">
        <v>0</v>
      </c>
      <c r="W63" s="101">
        <v>0</v>
      </c>
      <c r="X63" s="116">
        <f t="shared" si="71"/>
        <v>7697.61</v>
      </c>
      <c r="Y63" s="112">
        <f t="shared" si="72"/>
        <v>5477.226600985222</v>
      </c>
      <c r="Z63" s="113"/>
      <c r="AA63" s="113"/>
      <c r="AB63" s="113">
        <f t="shared" si="73"/>
        <v>7697.610000000001</v>
      </c>
      <c r="AC63" s="102">
        <f t="shared" si="74"/>
        <v>5477.226600985222</v>
      </c>
      <c r="AD63" s="102">
        <f t="shared" si="75"/>
        <v>23.40695128626163</v>
      </c>
      <c r="AE63" s="115">
        <f t="shared" si="76"/>
        <v>35.110426929392446</v>
      </c>
      <c r="AF63" s="115">
        <f t="shared" si="77"/>
        <v>32.89576923076923</v>
      </c>
      <c r="AG63" s="102">
        <f t="shared" si="78"/>
        <v>5.851737821565408</v>
      </c>
      <c r="AH63" s="102">
        <f t="shared" si="79"/>
        <v>11.703475643130815</v>
      </c>
      <c r="AI63" s="109">
        <f t="shared" si="80"/>
        <v>23.40695128626163</v>
      </c>
      <c r="AJ63" s="98">
        <v>20</v>
      </c>
      <c r="AK63" s="101">
        <f t="shared" si="81"/>
        <v>80</v>
      </c>
      <c r="AL63" s="102">
        <v>0</v>
      </c>
      <c r="AM63" s="114">
        <v>0</v>
      </c>
      <c r="AN63" s="112">
        <f t="shared" si="82"/>
        <v>23.40695128626163</v>
      </c>
      <c r="AO63" s="102">
        <f t="shared" si="83"/>
        <v>4.6813902572523265</v>
      </c>
      <c r="AP63" s="102">
        <f t="shared" si="84"/>
        <v>18.725561029009306</v>
      </c>
      <c r="AQ63" s="102">
        <f t="shared" si="85"/>
        <v>0</v>
      </c>
      <c r="AR63" s="114">
        <f t="shared" si="86"/>
        <v>0</v>
      </c>
      <c r="AS63" s="101">
        <f t="shared" si="87"/>
        <v>35.110426929392446</v>
      </c>
      <c r="AT63" s="102">
        <f t="shared" si="88"/>
        <v>7.02208538587849</v>
      </c>
      <c r="AU63" s="102">
        <f t="shared" si="89"/>
        <v>28.08834154351396</v>
      </c>
      <c r="AV63" s="102">
        <f t="shared" si="90"/>
        <v>0</v>
      </c>
      <c r="AW63" s="114">
        <f t="shared" si="91"/>
        <v>0</v>
      </c>
      <c r="AX63" s="101">
        <f t="shared" si="92"/>
        <v>5.851737821565408</v>
      </c>
      <c r="AY63" s="102">
        <f t="shared" si="93"/>
        <v>1.1703475643130816</v>
      </c>
      <c r="AZ63" s="102">
        <f t="shared" si="94"/>
        <v>4.6813902572523265</v>
      </c>
      <c r="BA63" s="102">
        <f t="shared" si="95"/>
        <v>0</v>
      </c>
      <c r="BB63" s="102">
        <f t="shared" si="96"/>
        <v>0</v>
      </c>
      <c r="BC63" s="101">
        <f t="shared" si="97"/>
        <v>11.703475643130815</v>
      </c>
      <c r="BD63" s="102">
        <f t="shared" si="98"/>
        <v>2.3406951286261632</v>
      </c>
      <c r="BE63" s="102">
        <f t="shared" si="99"/>
        <v>9.362780514504653</v>
      </c>
      <c r="BF63" s="102">
        <f t="shared" si="100"/>
        <v>0</v>
      </c>
      <c r="BG63" s="102">
        <f t="shared" si="101"/>
        <v>0</v>
      </c>
      <c r="BH63" s="86"/>
    </row>
    <row r="64" spans="1:60" ht="15">
      <c r="A64" s="110" t="s">
        <v>70</v>
      </c>
      <c r="B64" s="149">
        <v>0.5</v>
      </c>
      <c r="C64" s="98">
        <f t="shared" si="51"/>
        <v>85529</v>
      </c>
      <c r="D64" s="98">
        <f t="shared" si="52"/>
        <v>42764.5</v>
      </c>
      <c r="E64" s="112">
        <f t="shared" si="53"/>
        <v>22.22627737226277</v>
      </c>
      <c r="F64" s="102">
        <v>29</v>
      </c>
      <c r="G64" s="113">
        <v>21</v>
      </c>
      <c r="H64" s="102">
        <f t="shared" si="55"/>
        <v>29</v>
      </c>
      <c r="I64" s="114">
        <f t="shared" si="56"/>
        <v>16.153846153846153</v>
      </c>
      <c r="J64" s="112">
        <f t="shared" si="57"/>
        <v>16.129032258064516</v>
      </c>
      <c r="K64" s="102">
        <v>20</v>
      </c>
      <c r="L64" s="102">
        <f>K64/1.3</f>
        <v>15.384615384615383</v>
      </c>
      <c r="M64" s="102">
        <f t="shared" si="60"/>
        <v>19.333333333333332</v>
      </c>
      <c r="N64" s="115">
        <f t="shared" si="61"/>
        <v>10.769230769230768</v>
      </c>
      <c r="O64" s="112">
        <f t="shared" si="62"/>
        <v>294.92758620689654</v>
      </c>
      <c r="P64" s="102">
        <f t="shared" si="63"/>
        <v>1629.1238095238095</v>
      </c>
      <c r="Q64" s="102">
        <f t="shared" si="64"/>
        <v>0</v>
      </c>
      <c r="R64" s="102">
        <f t="shared" si="65"/>
        <v>0</v>
      </c>
      <c r="S64" s="114">
        <f t="shared" si="66"/>
        <v>1924.0513957307062</v>
      </c>
      <c r="T64" s="101">
        <f t="shared" si="67"/>
        <v>427.645</v>
      </c>
      <c r="U64" s="101">
        <f t="shared" si="68"/>
        <v>2223.754</v>
      </c>
      <c r="V64" s="101">
        <v>0</v>
      </c>
      <c r="W64" s="101">
        <v>0</v>
      </c>
      <c r="X64" s="116">
        <f t="shared" si="71"/>
        <v>2651.399</v>
      </c>
      <c r="Y64" s="112">
        <f t="shared" si="72"/>
        <v>1924.0513957307062</v>
      </c>
      <c r="Z64" s="113"/>
      <c r="AA64" s="113"/>
      <c r="AB64" s="113">
        <f t="shared" si="73"/>
        <v>2651.399</v>
      </c>
      <c r="AC64" s="102">
        <f t="shared" si="74"/>
        <v>3848.1027914614124</v>
      </c>
      <c r="AD64" s="102">
        <f t="shared" si="75"/>
        <v>16.44488372419407</v>
      </c>
      <c r="AE64" s="115">
        <f t="shared" si="76"/>
        <v>24.667325586291106</v>
      </c>
      <c r="AF64" s="115">
        <f t="shared" si="77"/>
        <v>22.661529914529915</v>
      </c>
      <c r="AG64" s="102">
        <f t="shared" si="78"/>
        <v>4.111220931048518</v>
      </c>
      <c r="AH64" s="102">
        <f t="shared" si="79"/>
        <v>8.222441862097035</v>
      </c>
      <c r="AI64" s="109">
        <f t="shared" si="80"/>
        <v>8.222441862097035</v>
      </c>
      <c r="AJ64" s="98">
        <v>20</v>
      </c>
      <c r="AK64" s="101">
        <f t="shared" si="81"/>
        <v>80</v>
      </c>
      <c r="AL64" s="102">
        <v>0</v>
      </c>
      <c r="AM64" s="114">
        <v>0</v>
      </c>
      <c r="AN64" s="112">
        <f t="shared" si="82"/>
        <v>16.44488372419407</v>
      </c>
      <c r="AO64" s="102">
        <f t="shared" si="83"/>
        <v>3.2889767448388145</v>
      </c>
      <c r="AP64" s="102">
        <f t="shared" si="84"/>
        <v>13.155906979355258</v>
      </c>
      <c r="AQ64" s="102">
        <f t="shared" si="85"/>
        <v>0</v>
      </c>
      <c r="AR64" s="114">
        <f t="shared" si="86"/>
        <v>0</v>
      </c>
      <c r="AS64" s="101">
        <f t="shared" si="87"/>
        <v>24.66732558629111</v>
      </c>
      <c r="AT64" s="102">
        <f t="shared" si="88"/>
        <v>4.933465117258222</v>
      </c>
      <c r="AU64" s="102">
        <f t="shared" si="89"/>
        <v>19.733860469032887</v>
      </c>
      <c r="AV64" s="102">
        <f t="shared" si="90"/>
        <v>0</v>
      </c>
      <c r="AW64" s="114">
        <f t="shared" si="91"/>
        <v>0</v>
      </c>
      <c r="AX64" s="101">
        <f t="shared" si="92"/>
        <v>4.111220931048518</v>
      </c>
      <c r="AY64" s="102">
        <f t="shared" si="93"/>
        <v>0.8222441862097036</v>
      </c>
      <c r="AZ64" s="102">
        <f t="shared" si="94"/>
        <v>3.2889767448388145</v>
      </c>
      <c r="BA64" s="102">
        <f t="shared" si="95"/>
        <v>0</v>
      </c>
      <c r="BB64" s="102">
        <f t="shared" si="96"/>
        <v>0</v>
      </c>
      <c r="BC64" s="101">
        <f t="shared" si="97"/>
        <v>8.222441862097035</v>
      </c>
      <c r="BD64" s="102">
        <f t="shared" si="98"/>
        <v>1.6444883724194073</v>
      </c>
      <c r="BE64" s="102">
        <f t="shared" si="99"/>
        <v>6.577953489677629</v>
      </c>
      <c r="BF64" s="102">
        <f t="shared" si="100"/>
        <v>0</v>
      </c>
      <c r="BG64" s="102">
        <f t="shared" si="101"/>
        <v>0</v>
      </c>
      <c r="BH64" s="86"/>
    </row>
    <row r="65" spans="1:60" ht="15">
      <c r="A65" s="134" t="s">
        <v>71</v>
      </c>
      <c r="B65" s="150">
        <v>1</v>
      </c>
      <c r="C65" s="98">
        <f t="shared" si="51"/>
        <v>85529</v>
      </c>
      <c r="D65" s="98">
        <f t="shared" si="52"/>
        <v>85529</v>
      </c>
      <c r="E65" s="112">
        <f t="shared" si="53"/>
        <v>24.04809619238477</v>
      </c>
      <c r="F65" s="102">
        <v>30</v>
      </c>
      <c r="G65" s="113">
        <f>F65/1.3</f>
        <v>23.076923076923077</v>
      </c>
      <c r="H65" s="102">
        <f t="shared" si="55"/>
        <v>30</v>
      </c>
      <c r="I65" s="114">
        <f t="shared" si="56"/>
        <v>17.75147928994083</v>
      </c>
      <c r="J65" s="112">
        <f t="shared" si="57"/>
        <v>16.032064128256515</v>
      </c>
      <c r="K65" s="102">
        <f>F65/1.5</f>
        <v>20</v>
      </c>
      <c r="L65" s="102">
        <f>K65/1.3</f>
        <v>15.384615384615383</v>
      </c>
      <c r="M65" s="102">
        <f t="shared" si="60"/>
        <v>20</v>
      </c>
      <c r="N65" s="115">
        <f t="shared" si="61"/>
        <v>11.834319526627219</v>
      </c>
      <c r="O65" s="112">
        <f t="shared" si="62"/>
        <v>1140.3866666666665</v>
      </c>
      <c r="P65" s="102">
        <f t="shared" si="63"/>
        <v>926.5641666666667</v>
      </c>
      <c r="Q65" s="102">
        <f t="shared" si="64"/>
        <v>285.09666666666664</v>
      </c>
      <c r="R65" s="102">
        <f t="shared" si="65"/>
        <v>1204.5334166666667</v>
      </c>
      <c r="S65" s="114">
        <f t="shared" si="66"/>
        <v>3556.580916666667</v>
      </c>
      <c r="T65" s="101">
        <f t="shared" si="67"/>
        <v>1710.58</v>
      </c>
      <c r="U65" s="101">
        <f t="shared" si="68"/>
        <v>1389.84625</v>
      </c>
      <c r="V65" s="101">
        <f>(D65*AL65/100)/M65</f>
        <v>427.645</v>
      </c>
      <c r="W65" s="101">
        <f>(D65*AM65/100)/N65</f>
        <v>1806.800125</v>
      </c>
      <c r="X65" s="116">
        <f t="shared" si="71"/>
        <v>5334.871375</v>
      </c>
      <c r="Y65" s="112">
        <f t="shared" si="72"/>
        <v>3556.580916666667</v>
      </c>
      <c r="Z65" s="102"/>
      <c r="AA65" s="102"/>
      <c r="AB65" s="113">
        <f t="shared" si="73"/>
        <v>5334.871375</v>
      </c>
      <c r="AC65" s="102">
        <f t="shared" si="74"/>
        <v>3556.580916666667</v>
      </c>
      <c r="AD65" s="102">
        <f t="shared" si="75"/>
        <v>15.199063746438746</v>
      </c>
      <c r="AE65" s="115">
        <f t="shared" si="76"/>
        <v>22.79859561965812</v>
      </c>
      <c r="AF65" s="115">
        <f t="shared" si="77"/>
        <v>22.79859561965812</v>
      </c>
      <c r="AG65" s="102">
        <f t="shared" si="78"/>
        <v>3.7997659366096865</v>
      </c>
      <c r="AH65" s="102">
        <f t="shared" si="79"/>
        <v>7.599531873219373</v>
      </c>
      <c r="AI65" s="109">
        <f t="shared" si="80"/>
        <v>15.199063746438746</v>
      </c>
      <c r="AJ65" s="98">
        <v>40</v>
      </c>
      <c r="AK65" s="101">
        <f t="shared" si="81"/>
        <v>25</v>
      </c>
      <c r="AL65" s="102">
        <v>10</v>
      </c>
      <c r="AM65" s="114">
        <v>25</v>
      </c>
      <c r="AN65" s="112">
        <f t="shared" si="82"/>
        <v>15.199063746438748</v>
      </c>
      <c r="AO65" s="102">
        <f t="shared" si="83"/>
        <v>6.079625498575499</v>
      </c>
      <c r="AP65" s="102">
        <f t="shared" si="84"/>
        <v>3.7997659366096865</v>
      </c>
      <c r="AQ65" s="102">
        <f t="shared" si="85"/>
        <v>1.5199063746438748</v>
      </c>
      <c r="AR65" s="114">
        <f t="shared" si="86"/>
        <v>3.7997659366096865</v>
      </c>
      <c r="AS65" s="101">
        <f t="shared" si="87"/>
        <v>22.79859561965812</v>
      </c>
      <c r="AT65" s="102">
        <f t="shared" si="88"/>
        <v>9.119438247863249</v>
      </c>
      <c r="AU65" s="102">
        <f t="shared" si="89"/>
        <v>5.69964890491453</v>
      </c>
      <c r="AV65" s="102">
        <f t="shared" si="90"/>
        <v>2.279859561965812</v>
      </c>
      <c r="AW65" s="114">
        <f t="shared" si="91"/>
        <v>5.69964890491453</v>
      </c>
      <c r="AX65" s="101">
        <f t="shared" si="92"/>
        <v>3.799765936609687</v>
      </c>
      <c r="AY65" s="102">
        <f t="shared" si="93"/>
        <v>1.5199063746438748</v>
      </c>
      <c r="AZ65" s="102">
        <f t="shared" si="94"/>
        <v>0.9499414841524216</v>
      </c>
      <c r="BA65" s="102">
        <f t="shared" si="95"/>
        <v>0.3799765936609687</v>
      </c>
      <c r="BB65" s="102">
        <f t="shared" si="96"/>
        <v>0.9499414841524216</v>
      </c>
      <c r="BC65" s="101">
        <f t="shared" si="97"/>
        <v>7.599531873219374</v>
      </c>
      <c r="BD65" s="102">
        <f t="shared" si="98"/>
        <v>3.0398127492877496</v>
      </c>
      <c r="BE65" s="102">
        <f t="shared" si="99"/>
        <v>1.8998829683048433</v>
      </c>
      <c r="BF65" s="102">
        <f t="shared" si="100"/>
        <v>0.7599531873219374</v>
      </c>
      <c r="BG65" s="102">
        <f t="shared" si="101"/>
        <v>1.8998829683048433</v>
      </c>
      <c r="BH65" s="86"/>
    </row>
    <row r="66" spans="1:60" ht="15" hidden="1">
      <c r="A66" s="134" t="s">
        <v>72</v>
      </c>
      <c r="B66" s="151"/>
      <c r="C66" s="98">
        <f t="shared" si="51"/>
        <v>85529</v>
      </c>
      <c r="D66" s="98"/>
      <c r="E66" s="112"/>
      <c r="F66" s="102"/>
      <c r="G66" s="102"/>
      <c r="H66" s="102"/>
      <c r="I66" s="114"/>
      <c r="J66" s="112"/>
      <c r="K66" s="102">
        <v>20</v>
      </c>
      <c r="L66" s="102"/>
      <c r="M66" s="102"/>
      <c r="N66" s="115"/>
      <c r="O66" s="112"/>
      <c r="P66" s="102"/>
      <c r="Q66" s="102"/>
      <c r="R66" s="102"/>
      <c r="S66" s="114"/>
      <c r="T66" s="101"/>
      <c r="U66" s="101"/>
      <c r="V66" s="101"/>
      <c r="W66" s="101"/>
      <c r="X66" s="116"/>
      <c r="Y66" s="112"/>
      <c r="Z66" s="102"/>
      <c r="AA66" s="102"/>
      <c r="AB66" s="102"/>
      <c r="AC66" s="102"/>
      <c r="AD66" s="102"/>
      <c r="AE66" s="115"/>
      <c r="AF66" s="115"/>
      <c r="AG66" s="102"/>
      <c r="AH66" s="102"/>
      <c r="AI66" s="109"/>
      <c r="AJ66" s="98">
        <v>25</v>
      </c>
      <c r="AK66" s="101">
        <f t="shared" si="81"/>
        <v>25</v>
      </c>
      <c r="AL66" s="102">
        <v>25</v>
      </c>
      <c r="AM66" s="114">
        <v>25</v>
      </c>
      <c r="AN66" s="112">
        <f t="shared" si="82"/>
        <v>0</v>
      </c>
      <c r="AO66" s="102">
        <f t="shared" si="83"/>
        <v>0</v>
      </c>
      <c r="AP66" s="102">
        <f t="shared" si="84"/>
        <v>0</v>
      </c>
      <c r="AQ66" s="102">
        <f t="shared" si="85"/>
        <v>0</v>
      </c>
      <c r="AR66" s="114">
        <f t="shared" si="86"/>
        <v>0</v>
      </c>
      <c r="AS66" s="101"/>
      <c r="AT66" s="102">
        <f t="shared" si="88"/>
        <v>0</v>
      </c>
      <c r="AU66" s="102">
        <f t="shared" si="89"/>
        <v>0</v>
      </c>
      <c r="AV66" s="102">
        <f t="shared" si="90"/>
        <v>0</v>
      </c>
      <c r="AW66" s="114">
        <f t="shared" si="91"/>
        <v>0</v>
      </c>
      <c r="AX66" s="101"/>
      <c r="AY66" s="102">
        <f t="shared" si="93"/>
        <v>0</v>
      </c>
      <c r="AZ66" s="102">
        <f t="shared" si="94"/>
        <v>0</v>
      </c>
      <c r="BA66" s="102">
        <f t="shared" si="95"/>
        <v>0</v>
      </c>
      <c r="BB66" s="102">
        <f t="shared" si="96"/>
        <v>0</v>
      </c>
      <c r="BC66" s="101"/>
      <c r="BD66" s="102"/>
      <c r="BE66" s="102"/>
      <c r="BF66" s="102"/>
      <c r="BG66" s="114"/>
      <c r="BH66" s="86"/>
    </row>
    <row r="67" spans="1:60" ht="15" hidden="1">
      <c r="A67" s="134" t="s">
        <v>71</v>
      </c>
      <c r="B67" s="98"/>
      <c r="C67" s="98">
        <f t="shared" si="51"/>
        <v>85529</v>
      </c>
      <c r="D67" s="98"/>
      <c r="E67" s="112"/>
      <c r="F67" s="102"/>
      <c r="G67" s="102"/>
      <c r="H67" s="102"/>
      <c r="I67" s="114"/>
      <c r="J67" s="112"/>
      <c r="K67" s="102">
        <v>20</v>
      </c>
      <c r="L67" s="102"/>
      <c r="M67" s="102"/>
      <c r="N67" s="115"/>
      <c r="O67" s="112"/>
      <c r="P67" s="102"/>
      <c r="Q67" s="102"/>
      <c r="R67" s="102"/>
      <c r="S67" s="114"/>
      <c r="T67" s="101"/>
      <c r="U67" s="101"/>
      <c r="V67" s="101"/>
      <c r="W67" s="101"/>
      <c r="X67" s="116"/>
      <c r="Y67" s="112"/>
      <c r="Z67" s="102"/>
      <c r="AA67" s="102"/>
      <c r="AB67" s="102"/>
      <c r="AC67" s="102"/>
      <c r="AD67" s="102"/>
      <c r="AE67" s="115"/>
      <c r="AF67" s="115"/>
      <c r="AG67" s="102"/>
      <c r="AH67" s="102"/>
      <c r="AI67" s="109"/>
      <c r="AJ67" s="98">
        <v>100</v>
      </c>
      <c r="AK67" s="101"/>
      <c r="AL67" s="102"/>
      <c r="AM67" s="114"/>
      <c r="AN67" s="112"/>
      <c r="AO67" s="102">
        <f>$AD$23*AJ67%</f>
        <v>0</v>
      </c>
      <c r="AP67" s="102"/>
      <c r="AQ67" s="102"/>
      <c r="AR67" s="114"/>
      <c r="AS67" s="101"/>
      <c r="AT67" s="102">
        <f t="shared" si="88"/>
        <v>0</v>
      </c>
      <c r="AU67" s="102"/>
      <c r="AV67" s="102"/>
      <c r="AW67" s="114"/>
      <c r="AX67" s="101"/>
      <c r="AY67" s="102"/>
      <c r="AZ67" s="102"/>
      <c r="BA67" s="102"/>
      <c r="BB67" s="114"/>
      <c r="BC67" s="101"/>
      <c r="BD67" s="102"/>
      <c r="BE67" s="102"/>
      <c r="BF67" s="102"/>
      <c r="BG67" s="114"/>
      <c r="BH67" s="86"/>
    </row>
    <row r="68" spans="1:60" ht="15" hidden="1">
      <c r="A68" s="134" t="s">
        <v>73</v>
      </c>
      <c r="B68" s="98"/>
      <c r="C68" s="98">
        <f t="shared" si="51"/>
        <v>85529</v>
      </c>
      <c r="D68" s="98"/>
      <c r="E68" s="112"/>
      <c r="F68" s="102"/>
      <c r="G68" s="102"/>
      <c r="H68" s="102"/>
      <c r="I68" s="114"/>
      <c r="J68" s="112"/>
      <c r="K68" s="102">
        <v>20</v>
      </c>
      <c r="L68" s="102"/>
      <c r="M68" s="102"/>
      <c r="N68" s="115"/>
      <c r="O68" s="112"/>
      <c r="P68" s="102"/>
      <c r="Q68" s="102"/>
      <c r="R68" s="102"/>
      <c r="S68" s="114"/>
      <c r="T68" s="101"/>
      <c r="U68" s="101"/>
      <c r="V68" s="101"/>
      <c r="W68" s="101"/>
      <c r="X68" s="116"/>
      <c r="Y68" s="112"/>
      <c r="Z68" s="102"/>
      <c r="AA68" s="102"/>
      <c r="AB68" s="102"/>
      <c r="AC68" s="102"/>
      <c r="AD68" s="102"/>
      <c r="AE68" s="115"/>
      <c r="AF68" s="115"/>
      <c r="AG68" s="102"/>
      <c r="AH68" s="102"/>
      <c r="AI68" s="109"/>
      <c r="AJ68" s="98">
        <v>100</v>
      </c>
      <c r="AK68" s="101"/>
      <c r="AL68" s="102"/>
      <c r="AM68" s="114"/>
      <c r="AN68" s="112"/>
      <c r="AO68" s="102">
        <f>$AD$23*AJ68%</f>
        <v>0</v>
      </c>
      <c r="AP68" s="102"/>
      <c r="AQ68" s="102"/>
      <c r="AR68" s="114"/>
      <c r="AS68" s="101"/>
      <c r="AT68" s="102">
        <f>$AE$23*AJ68%</f>
        <v>0</v>
      </c>
      <c r="AU68" s="102"/>
      <c r="AV68" s="102"/>
      <c r="AW68" s="114"/>
      <c r="AX68" s="101"/>
      <c r="AY68" s="102"/>
      <c r="AZ68" s="102"/>
      <c r="BA68" s="102"/>
      <c r="BB68" s="114"/>
      <c r="BC68" s="101"/>
      <c r="BD68" s="102"/>
      <c r="BE68" s="102"/>
      <c r="BF68" s="102"/>
      <c r="BG68" s="114"/>
      <c r="BH68" s="86"/>
    </row>
    <row r="69" spans="1:60" ht="15" hidden="1">
      <c r="A69" s="134" t="s">
        <v>74</v>
      </c>
      <c r="B69" s="98"/>
      <c r="C69" s="98">
        <f t="shared" si="51"/>
        <v>85529</v>
      </c>
      <c r="D69" s="98"/>
      <c r="E69" s="112"/>
      <c r="F69" s="102"/>
      <c r="G69" s="102"/>
      <c r="H69" s="102"/>
      <c r="I69" s="114"/>
      <c r="J69" s="112"/>
      <c r="K69" s="102"/>
      <c r="L69" s="102"/>
      <c r="M69" s="102"/>
      <c r="N69" s="115"/>
      <c r="O69" s="112"/>
      <c r="P69" s="102"/>
      <c r="Q69" s="102"/>
      <c r="R69" s="102"/>
      <c r="S69" s="114"/>
      <c r="T69" s="101"/>
      <c r="U69" s="101"/>
      <c r="V69" s="101"/>
      <c r="W69" s="101"/>
      <c r="X69" s="116"/>
      <c r="Y69" s="112"/>
      <c r="Z69" s="102"/>
      <c r="AA69" s="102"/>
      <c r="AB69" s="102"/>
      <c r="AC69" s="102"/>
      <c r="AD69" s="102"/>
      <c r="AE69" s="115"/>
      <c r="AF69" s="115"/>
      <c r="AG69" s="102"/>
      <c r="AH69" s="102"/>
      <c r="AI69" s="109"/>
      <c r="AJ69" s="98"/>
      <c r="AK69" s="101"/>
      <c r="AL69" s="102"/>
      <c r="AM69" s="114"/>
      <c r="AN69" s="112"/>
      <c r="AO69" s="102">
        <f>$AD$23*AJ69%</f>
        <v>0</v>
      </c>
      <c r="AP69" s="102"/>
      <c r="AQ69" s="102"/>
      <c r="AR69" s="114"/>
      <c r="AS69" s="101"/>
      <c r="AT69" s="102">
        <f>$AE$23*AJ69%</f>
        <v>0</v>
      </c>
      <c r="AU69" s="102"/>
      <c r="AV69" s="102"/>
      <c r="AW69" s="114"/>
      <c r="AX69" s="101"/>
      <c r="AY69" s="102"/>
      <c r="AZ69" s="102"/>
      <c r="BA69" s="102"/>
      <c r="BB69" s="114"/>
      <c r="BC69" s="101"/>
      <c r="BD69" s="102"/>
      <c r="BE69" s="102"/>
      <c r="BF69" s="102"/>
      <c r="BG69" s="114"/>
      <c r="BH69" s="86"/>
    </row>
    <row r="70" spans="1:60" ht="15" hidden="1">
      <c r="A70" s="110" t="s">
        <v>72</v>
      </c>
      <c r="B70" s="98"/>
      <c r="C70" s="98">
        <f t="shared" si="51"/>
        <v>85529</v>
      </c>
      <c r="D70" s="98"/>
      <c r="E70" s="112"/>
      <c r="F70" s="102"/>
      <c r="G70" s="102"/>
      <c r="H70" s="102"/>
      <c r="I70" s="114"/>
      <c r="J70" s="112"/>
      <c r="K70" s="102">
        <v>20</v>
      </c>
      <c r="L70" s="102"/>
      <c r="M70" s="102"/>
      <c r="N70" s="115"/>
      <c r="O70" s="112"/>
      <c r="P70" s="102"/>
      <c r="Q70" s="102"/>
      <c r="R70" s="102"/>
      <c r="S70" s="114"/>
      <c r="T70" s="101"/>
      <c r="U70" s="101"/>
      <c r="V70" s="101"/>
      <c r="W70" s="101"/>
      <c r="X70" s="116"/>
      <c r="Y70" s="112"/>
      <c r="Z70" s="102"/>
      <c r="AA70" s="102"/>
      <c r="AB70" s="102"/>
      <c r="AC70" s="102"/>
      <c r="AD70" s="102"/>
      <c r="AE70" s="115"/>
      <c r="AF70" s="115"/>
      <c r="AG70" s="102"/>
      <c r="AH70" s="102"/>
      <c r="AI70" s="109"/>
      <c r="AJ70" s="98">
        <v>100</v>
      </c>
      <c r="AK70" s="101"/>
      <c r="AL70" s="102"/>
      <c r="AM70" s="114"/>
      <c r="AN70" s="112"/>
      <c r="AO70" s="102"/>
      <c r="AP70" s="102"/>
      <c r="AQ70" s="102"/>
      <c r="AR70" s="114"/>
      <c r="AS70" s="101"/>
      <c r="AT70" s="102"/>
      <c r="AU70" s="102"/>
      <c r="AV70" s="102"/>
      <c r="AW70" s="114"/>
      <c r="AX70" s="101"/>
      <c r="AY70" s="102"/>
      <c r="AZ70" s="102"/>
      <c r="BA70" s="102"/>
      <c r="BB70" s="114"/>
      <c r="BC70" s="101"/>
      <c r="BD70" s="102"/>
      <c r="BE70" s="102"/>
      <c r="BF70" s="102"/>
      <c r="BG70" s="114"/>
      <c r="BH70" s="86"/>
    </row>
    <row r="71" spans="1:60" ht="15" hidden="1">
      <c r="A71" s="110" t="s">
        <v>75</v>
      </c>
      <c r="B71" s="98"/>
      <c r="C71" s="98">
        <f t="shared" si="51"/>
        <v>85529</v>
      </c>
      <c r="D71" s="98"/>
      <c r="E71" s="112"/>
      <c r="F71" s="102"/>
      <c r="G71" s="102"/>
      <c r="H71" s="102"/>
      <c r="I71" s="114"/>
      <c r="J71" s="112"/>
      <c r="K71" s="102">
        <v>20</v>
      </c>
      <c r="L71" s="102"/>
      <c r="M71" s="102"/>
      <c r="N71" s="115"/>
      <c r="O71" s="112"/>
      <c r="P71" s="102"/>
      <c r="Q71" s="102"/>
      <c r="R71" s="102"/>
      <c r="S71" s="114"/>
      <c r="T71" s="101"/>
      <c r="U71" s="101"/>
      <c r="V71" s="101"/>
      <c r="W71" s="101"/>
      <c r="X71" s="116"/>
      <c r="Y71" s="112"/>
      <c r="Z71" s="102"/>
      <c r="AA71" s="102"/>
      <c r="AB71" s="102"/>
      <c r="AC71" s="102"/>
      <c r="AD71" s="102"/>
      <c r="AE71" s="115"/>
      <c r="AF71" s="115"/>
      <c r="AG71" s="102"/>
      <c r="AH71" s="102"/>
      <c r="AI71" s="109"/>
      <c r="AJ71" s="98">
        <v>100</v>
      </c>
      <c r="AK71" s="101"/>
      <c r="AL71" s="102"/>
      <c r="AM71" s="114"/>
      <c r="AN71" s="112"/>
      <c r="AO71" s="102"/>
      <c r="AP71" s="102"/>
      <c r="AQ71" s="102"/>
      <c r="AR71" s="114"/>
      <c r="AS71" s="101"/>
      <c r="AT71" s="102"/>
      <c r="AU71" s="102"/>
      <c r="AV71" s="102"/>
      <c r="AW71" s="114"/>
      <c r="AX71" s="101"/>
      <c r="AY71" s="102"/>
      <c r="AZ71" s="102"/>
      <c r="BA71" s="102"/>
      <c r="BB71" s="114"/>
      <c r="BC71" s="101"/>
      <c r="BD71" s="102"/>
      <c r="BE71" s="102"/>
      <c r="BF71" s="102"/>
      <c r="BG71" s="114"/>
      <c r="BH71" s="86"/>
    </row>
    <row r="72" spans="1:60" ht="15" hidden="1">
      <c r="A72" s="134" t="s">
        <v>76</v>
      </c>
      <c r="B72" s="98"/>
      <c r="C72" s="98">
        <f t="shared" si="51"/>
        <v>85529</v>
      </c>
      <c r="D72" s="98"/>
      <c r="E72" s="112"/>
      <c r="F72" s="102"/>
      <c r="G72" s="102"/>
      <c r="H72" s="102"/>
      <c r="I72" s="114"/>
      <c r="J72" s="112"/>
      <c r="K72" s="102">
        <v>20</v>
      </c>
      <c r="L72" s="102"/>
      <c r="M72" s="102"/>
      <c r="N72" s="115"/>
      <c r="O72" s="112"/>
      <c r="P72" s="102"/>
      <c r="Q72" s="102"/>
      <c r="R72" s="102"/>
      <c r="S72" s="114"/>
      <c r="T72" s="101"/>
      <c r="U72" s="101"/>
      <c r="V72" s="101"/>
      <c r="W72" s="101"/>
      <c r="X72" s="116"/>
      <c r="Y72" s="112"/>
      <c r="Z72" s="102"/>
      <c r="AA72" s="102"/>
      <c r="AB72" s="102"/>
      <c r="AC72" s="102"/>
      <c r="AD72" s="102"/>
      <c r="AE72" s="115"/>
      <c r="AF72" s="115"/>
      <c r="AG72" s="102"/>
      <c r="AH72" s="102"/>
      <c r="AI72" s="109"/>
      <c r="AJ72" s="98">
        <v>100</v>
      </c>
      <c r="AK72" s="101"/>
      <c r="AL72" s="102"/>
      <c r="AM72" s="114"/>
      <c r="AN72" s="112"/>
      <c r="AO72" s="102"/>
      <c r="AP72" s="102"/>
      <c r="AQ72" s="102"/>
      <c r="AR72" s="114"/>
      <c r="AS72" s="101"/>
      <c r="AT72" s="102"/>
      <c r="AU72" s="102"/>
      <c r="AV72" s="102"/>
      <c r="AW72" s="114"/>
      <c r="AX72" s="101"/>
      <c r="AY72" s="102"/>
      <c r="AZ72" s="102"/>
      <c r="BA72" s="102"/>
      <c r="BB72" s="114"/>
      <c r="BC72" s="101"/>
      <c r="BD72" s="102"/>
      <c r="BE72" s="102"/>
      <c r="BF72" s="102"/>
      <c r="BG72" s="114"/>
      <c r="BH72" s="86"/>
    </row>
    <row r="73" spans="1:60" ht="15" hidden="1">
      <c r="A73" s="135" t="s">
        <v>72</v>
      </c>
      <c r="B73" s="119"/>
      <c r="C73" s="119">
        <f t="shared" si="51"/>
        <v>85529</v>
      </c>
      <c r="D73" s="119"/>
      <c r="E73" s="120"/>
      <c r="F73" s="121"/>
      <c r="G73" s="121"/>
      <c r="H73" s="121"/>
      <c r="I73" s="123"/>
      <c r="J73" s="112"/>
      <c r="K73" s="121">
        <v>20</v>
      </c>
      <c r="L73" s="121"/>
      <c r="M73" s="121"/>
      <c r="N73" s="124"/>
      <c r="O73" s="112"/>
      <c r="P73" s="102"/>
      <c r="Q73" s="102"/>
      <c r="R73" s="102"/>
      <c r="S73" s="114"/>
      <c r="T73" s="101"/>
      <c r="U73" s="101"/>
      <c r="V73" s="101"/>
      <c r="W73" s="101"/>
      <c r="X73" s="116"/>
      <c r="Y73" s="112"/>
      <c r="Z73" s="121"/>
      <c r="AA73" s="121"/>
      <c r="AB73" s="121"/>
      <c r="AC73" s="121"/>
      <c r="AD73" s="121"/>
      <c r="AE73" s="124"/>
      <c r="AF73" s="124"/>
      <c r="AG73" s="121"/>
      <c r="AH73" s="121"/>
      <c r="AI73" s="84"/>
      <c r="AJ73" s="119">
        <v>100</v>
      </c>
      <c r="AK73" s="125"/>
      <c r="AL73" s="121"/>
      <c r="AM73" s="123"/>
      <c r="AN73" s="120"/>
      <c r="AO73" s="121"/>
      <c r="AP73" s="121"/>
      <c r="AQ73" s="121"/>
      <c r="AR73" s="123"/>
      <c r="AS73" s="125"/>
      <c r="AT73" s="121"/>
      <c r="AU73" s="121"/>
      <c r="AV73" s="121"/>
      <c r="AW73" s="123"/>
      <c r="AX73" s="125"/>
      <c r="AY73" s="121"/>
      <c r="AZ73" s="121"/>
      <c r="BA73" s="121"/>
      <c r="BB73" s="123"/>
      <c r="BC73" s="125"/>
      <c r="BD73" s="121"/>
      <c r="BE73" s="121"/>
      <c r="BF73" s="121"/>
      <c r="BG73" s="123"/>
      <c r="BH73" s="86"/>
    </row>
    <row r="74" spans="1:60" ht="15" hidden="1">
      <c r="A74" s="130" t="s">
        <v>77</v>
      </c>
      <c r="B74" s="131">
        <f>B55+B65</f>
        <v>14.75</v>
      </c>
      <c r="C74" s="85">
        <f t="shared" si="51"/>
        <v>85529</v>
      </c>
      <c r="D74" s="85">
        <f>D55+D65</f>
        <v>1261552.75</v>
      </c>
      <c r="E74" s="89"/>
      <c r="F74" s="90"/>
      <c r="G74" s="90"/>
      <c r="H74" s="90"/>
      <c r="I74" s="92"/>
      <c r="J74" s="89"/>
      <c r="K74" s="90"/>
      <c r="L74" s="90"/>
      <c r="M74" s="90"/>
      <c r="N74" s="95"/>
      <c r="O74" s="152"/>
      <c r="P74" s="153"/>
      <c r="Q74" s="153"/>
      <c r="R74" s="153"/>
      <c r="S74" s="154"/>
      <c r="T74" s="93"/>
      <c r="U74" s="90"/>
      <c r="V74" s="90"/>
      <c r="W74" s="92"/>
      <c r="X74" s="94"/>
      <c r="Y74" s="89">
        <f>Y55+Y65</f>
        <v>60554.257046345556</v>
      </c>
      <c r="Z74" s="90"/>
      <c r="AA74" s="90"/>
      <c r="AB74" s="90"/>
      <c r="AC74" s="90"/>
      <c r="AD74" s="90"/>
      <c r="AE74" s="95"/>
      <c r="AF74" s="94"/>
      <c r="AG74" s="85"/>
      <c r="AH74" s="85"/>
      <c r="AI74" s="96">
        <f>AI55+AI65</f>
        <v>258.778876266434</v>
      </c>
      <c r="AJ74" s="85"/>
      <c r="AK74" s="93"/>
      <c r="AL74" s="90"/>
      <c r="AM74" s="92"/>
      <c r="AN74" s="89"/>
      <c r="AO74" s="90"/>
      <c r="AP74" s="90"/>
      <c r="AQ74" s="90"/>
      <c r="AR74" s="92"/>
      <c r="AS74" s="93"/>
      <c r="AT74" s="90"/>
      <c r="AU74" s="90"/>
      <c r="AV74" s="90"/>
      <c r="AW74" s="92"/>
      <c r="AX74" s="93"/>
      <c r="AY74" s="90"/>
      <c r="AZ74" s="90"/>
      <c r="BA74" s="90"/>
      <c r="BB74" s="92"/>
      <c r="BC74" s="93"/>
      <c r="BD74" s="90"/>
      <c r="BE74" s="90"/>
      <c r="BF74" s="90"/>
      <c r="BG74" s="92"/>
      <c r="BH74" s="86"/>
    </row>
    <row r="75" spans="1:60" ht="15">
      <c r="A75" s="137"/>
      <c r="B75" s="138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6"/>
    </row>
    <row r="76" spans="43:60" ht="15">
      <c r="AQ76" s="1" t="s">
        <v>80</v>
      </c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6"/>
    </row>
    <row r="77" spans="50:60" ht="15"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6"/>
    </row>
    <row r="78" spans="1:60" ht="15" customHeight="1">
      <c r="A78" s="1" t="s">
        <v>81</v>
      </c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6"/>
    </row>
    <row r="79" spans="50:60" ht="15" customHeight="1"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6"/>
    </row>
    <row r="80" spans="1:60" ht="15" customHeight="1" hidden="1">
      <c r="A80" s="1" t="s">
        <v>82</v>
      </c>
      <c r="AQ80" s="1" t="s">
        <v>80</v>
      </c>
      <c r="AV80" s="1" t="s">
        <v>80</v>
      </c>
      <c r="AX80" s="155"/>
      <c r="AY80" s="155"/>
      <c r="AZ80" s="155"/>
      <c r="BA80" s="155"/>
      <c r="BB80" s="155"/>
      <c r="BC80" s="155"/>
      <c r="BD80" s="155"/>
      <c r="BE80" s="155"/>
      <c r="BF80" s="155"/>
      <c r="BG80" s="155"/>
      <c r="BH80" s="155"/>
    </row>
    <row r="81" ht="15.75" customHeight="1" hidden="1"/>
    <row r="82" spans="1:59" ht="15" customHeight="1" hidden="1">
      <c r="A82" s="1" t="s">
        <v>83</v>
      </c>
      <c r="AQ82" s="1" t="s">
        <v>84</v>
      </c>
      <c r="AV82" s="1" t="s">
        <v>84</v>
      </c>
      <c r="AX82" s="12" t="s">
        <v>85</v>
      </c>
      <c r="AY82" s="13"/>
      <c r="AZ82" s="13"/>
      <c r="BA82" s="13"/>
      <c r="BB82" s="14"/>
      <c r="BC82" s="12" t="s">
        <v>86</v>
      </c>
      <c r="BD82" s="13"/>
      <c r="BE82" s="13"/>
      <c r="BF82" s="13"/>
      <c r="BG82" s="14"/>
    </row>
    <row r="83" spans="50:59" ht="15" customHeight="1" hidden="1">
      <c r="AX83" s="22"/>
      <c r="AY83" s="23"/>
      <c r="AZ83" s="23"/>
      <c r="BA83" s="23"/>
      <c r="BB83" s="24"/>
      <c r="BC83" s="22"/>
      <c r="BD83" s="23"/>
      <c r="BE83" s="23"/>
      <c r="BF83" s="23"/>
      <c r="BG83" s="24"/>
    </row>
    <row r="84" spans="1:59" ht="15.75" customHeight="1" hidden="1">
      <c r="A84" s="1" t="s">
        <v>87</v>
      </c>
      <c r="AQ84" s="1" t="s">
        <v>88</v>
      </c>
      <c r="AV84" s="1" t="s">
        <v>88</v>
      </c>
      <c r="AX84" s="28"/>
      <c r="AY84" s="29"/>
      <c r="AZ84" s="29"/>
      <c r="BA84" s="29"/>
      <c r="BB84" s="30"/>
      <c r="BC84" s="28"/>
      <c r="BD84" s="29"/>
      <c r="BE84" s="29"/>
      <c r="BF84" s="29"/>
      <c r="BG84" s="30"/>
    </row>
    <row r="85" spans="50:59" ht="15" customHeight="1" hidden="1">
      <c r="AX85" s="12" t="s">
        <v>51</v>
      </c>
      <c r="AY85" s="12" t="s">
        <v>52</v>
      </c>
      <c r="AZ85" s="12" t="s">
        <v>53</v>
      </c>
      <c r="BA85" s="12" t="s">
        <v>54</v>
      </c>
      <c r="BB85" s="12" t="s">
        <v>55</v>
      </c>
      <c r="BC85" s="12" t="s">
        <v>51</v>
      </c>
      <c r="BD85" s="12" t="s">
        <v>52</v>
      </c>
      <c r="BE85" s="12" t="s">
        <v>53</v>
      </c>
      <c r="BF85" s="12" t="s">
        <v>54</v>
      </c>
      <c r="BG85" s="12" t="s">
        <v>55</v>
      </c>
    </row>
    <row r="86" spans="1:59" ht="15" customHeight="1" hidden="1">
      <c r="A86" s="1" t="s">
        <v>89</v>
      </c>
      <c r="AQ86" s="1" t="s">
        <v>90</v>
      </c>
      <c r="AV86" s="1" t="s">
        <v>90</v>
      </c>
      <c r="AX86" s="21"/>
      <c r="AY86" s="21"/>
      <c r="AZ86" s="21"/>
      <c r="BA86" s="21"/>
      <c r="BB86" s="21"/>
      <c r="BC86" s="21"/>
      <c r="BD86" s="21"/>
      <c r="BE86" s="21"/>
      <c r="BF86" s="21"/>
      <c r="BG86" s="21"/>
    </row>
    <row r="87" spans="50:59" ht="15" customHeight="1" hidden="1">
      <c r="AX87" s="21"/>
      <c r="AY87" s="21"/>
      <c r="AZ87" s="21"/>
      <c r="BA87" s="21"/>
      <c r="BB87" s="21"/>
      <c r="BC87" s="21"/>
      <c r="BD87" s="21"/>
      <c r="BE87" s="21"/>
      <c r="BF87" s="21"/>
      <c r="BG87" s="21"/>
    </row>
    <row r="88" spans="1:59" ht="15" customHeight="1" hidden="1">
      <c r="A88" s="1" t="s">
        <v>91</v>
      </c>
      <c r="AQ88" s="1" t="s">
        <v>84</v>
      </c>
      <c r="AV88" s="1" t="s">
        <v>84</v>
      </c>
      <c r="AX88" s="21"/>
      <c r="AY88" s="21"/>
      <c r="AZ88" s="21"/>
      <c r="BA88" s="21"/>
      <c r="BB88" s="21"/>
      <c r="BC88" s="21"/>
      <c r="BD88" s="21"/>
      <c r="BE88" s="21"/>
      <c r="BF88" s="21"/>
      <c r="BG88" s="21"/>
    </row>
    <row r="89" spans="50:59" ht="36.75" customHeight="1" hidden="1">
      <c r="AX89" s="57"/>
      <c r="AY89" s="57"/>
      <c r="AZ89" s="57"/>
      <c r="BA89" s="57"/>
      <c r="BB89" s="57"/>
      <c r="BC89" s="57"/>
      <c r="BD89" s="57"/>
      <c r="BE89" s="57"/>
      <c r="BF89" s="57"/>
      <c r="BG89" s="57"/>
    </row>
    <row r="90" spans="1:60" ht="15" customHeight="1" hidden="1">
      <c r="A90" s="1" t="s">
        <v>92</v>
      </c>
      <c r="AQ90" s="1" t="s">
        <v>93</v>
      </c>
      <c r="AV90" s="1" t="s">
        <v>93</v>
      </c>
      <c r="AX90" s="156"/>
      <c r="AY90" s="157"/>
      <c r="AZ90" s="157"/>
      <c r="BA90" s="157"/>
      <c r="BB90" s="158"/>
      <c r="BC90" s="156"/>
      <c r="BD90" s="157"/>
      <c r="BE90" s="157"/>
      <c r="BF90" s="157"/>
      <c r="BG90" s="158"/>
      <c r="BH90" s="86"/>
    </row>
    <row r="91" spans="50:60" ht="15" customHeight="1" hidden="1">
      <c r="AX91" s="159">
        <f aca="true" t="shared" si="102" ref="AX91:AX100">AY91+AZ91+BA91+BB91</f>
        <v>0</v>
      </c>
      <c r="AY91" s="160">
        <f aca="true" t="shared" si="103" ref="AY91:AY100">AG90*AJ91%</f>
        <v>0</v>
      </c>
      <c r="AZ91" s="160">
        <f aca="true" t="shared" si="104" ref="AZ91:AZ100">AG90*AK91%</f>
        <v>0</v>
      </c>
      <c r="BA91" s="160">
        <f aca="true" t="shared" si="105" ref="BA91:BA100">AG90*AL91%</f>
        <v>0</v>
      </c>
      <c r="BB91" s="160">
        <f aca="true" t="shared" si="106" ref="BB91:BB100">AG90*AM91%</f>
        <v>0</v>
      </c>
      <c r="BC91" s="159">
        <f aca="true" t="shared" si="107" ref="BC91:BC100">BD91+BE91+BF91+BG91</f>
        <v>0</v>
      </c>
      <c r="BD91" s="160">
        <f aca="true" t="shared" si="108" ref="BD91:BD100">AH90*AJ91%</f>
        <v>0</v>
      </c>
      <c r="BE91" s="160">
        <f aca="true" t="shared" si="109" ref="BE91:BE100">AH90*AK91%</f>
        <v>0</v>
      </c>
      <c r="BF91" s="160">
        <f aca="true" t="shared" si="110" ref="BF91:BF100">AH90*AL91%</f>
        <v>0</v>
      </c>
      <c r="BG91" s="160">
        <f aca="true" t="shared" si="111" ref="BG91:BG100">AH90*AM91%</f>
        <v>0</v>
      </c>
      <c r="BH91" s="86"/>
    </row>
    <row r="92" spans="1:60" ht="15" customHeight="1" hidden="1">
      <c r="A92" s="110"/>
      <c r="B92" s="161"/>
      <c r="C92" s="162"/>
      <c r="D92" s="162"/>
      <c r="E92" s="112"/>
      <c r="F92" s="102"/>
      <c r="G92" s="113"/>
      <c r="H92" s="102"/>
      <c r="I92" s="114"/>
      <c r="J92" s="112"/>
      <c r="K92" s="102"/>
      <c r="L92" s="102"/>
      <c r="M92" s="102"/>
      <c r="N92" s="115"/>
      <c r="O92" s="112"/>
      <c r="P92" s="102"/>
      <c r="Q92" s="102"/>
      <c r="R92" s="102"/>
      <c r="S92" s="114"/>
      <c r="T92" s="101"/>
      <c r="U92" s="101"/>
      <c r="V92" s="101"/>
      <c r="W92" s="101"/>
      <c r="X92" s="116"/>
      <c r="Y92" s="112"/>
      <c r="Z92" s="113"/>
      <c r="AA92" s="113"/>
      <c r="AB92" s="113"/>
      <c r="AC92" s="102"/>
      <c r="AD92" s="102"/>
      <c r="AE92" s="115"/>
      <c r="AF92" s="115"/>
      <c r="AG92" s="102"/>
      <c r="AH92" s="102"/>
      <c r="AI92" s="99"/>
      <c r="AJ92" s="101"/>
      <c r="AK92" s="102"/>
      <c r="AL92" s="102"/>
      <c r="AM92" s="114"/>
      <c r="AN92" s="112"/>
      <c r="AO92" s="102"/>
      <c r="AP92" s="102"/>
      <c r="AQ92" s="102"/>
      <c r="AR92" s="114"/>
      <c r="AS92" s="159"/>
      <c r="AT92" s="160"/>
      <c r="AU92" s="160"/>
      <c r="AV92" s="160"/>
      <c r="AW92" s="163"/>
      <c r="AX92" s="159">
        <f t="shared" si="102"/>
        <v>0</v>
      </c>
      <c r="AY92" s="160">
        <f t="shared" si="103"/>
        <v>0</v>
      </c>
      <c r="AZ92" s="160">
        <f t="shared" si="104"/>
        <v>0</v>
      </c>
      <c r="BA92" s="160">
        <f t="shared" si="105"/>
        <v>0</v>
      </c>
      <c r="BB92" s="160">
        <f t="shared" si="106"/>
        <v>0</v>
      </c>
      <c r="BC92" s="159">
        <f t="shared" si="107"/>
        <v>0</v>
      </c>
      <c r="BD92" s="160">
        <f t="shared" si="108"/>
        <v>0</v>
      </c>
      <c r="BE92" s="160">
        <f t="shared" si="109"/>
        <v>0</v>
      </c>
      <c r="BF92" s="160">
        <f t="shared" si="110"/>
        <v>0</v>
      </c>
      <c r="BG92" s="160">
        <f t="shared" si="111"/>
        <v>0</v>
      </c>
      <c r="BH92" s="86"/>
    </row>
    <row r="93" spans="1:60" ht="15" customHeight="1" hidden="1">
      <c r="A93" s="110"/>
      <c r="B93" s="161"/>
      <c r="C93" s="162"/>
      <c r="D93" s="162"/>
      <c r="E93" s="112"/>
      <c r="F93" s="102"/>
      <c r="G93" s="113"/>
      <c r="H93" s="102"/>
      <c r="I93" s="114"/>
      <c r="J93" s="112"/>
      <c r="K93" s="102"/>
      <c r="L93" s="102"/>
      <c r="M93" s="102"/>
      <c r="N93" s="115"/>
      <c r="O93" s="112"/>
      <c r="P93" s="102"/>
      <c r="Q93" s="102"/>
      <c r="R93" s="102"/>
      <c r="S93" s="114"/>
      <c r="T93" s="101"/>
      <c r="U93" s="101"/>
      <c r="V93" s="101"/>
      <c r="W93" s="101"/>
      <c r="X93" s="116"/>
      <c r="Y93" s="112"/>
      <c r="Z93" s="113"/>
      <c r="AA93" s="113"/>
      <c r="AB93" s="113"/>
      <c r="AC93" s="102"/>
      <c r="AD93" s="102"/>
      <c r="AE93" s="115"/>
      <c r="AF93" s="115"/>
      <c r="AG93" s="102"/>
      <c r="AH93" s="102"/>
      <c r="AI93" s="99"/>
      <c r="AJ93" s="101"/>
      <c r="AK93" s="102"/>
      <c r="AL93" s="102"/>
      <c r="AM93" s="114"/>
      <c r="AN93" s="112"/>
      <c r="AO93" s="102"/>
      <c r="AP93" s="102"/>
      <c r="AQ93" s="102"/>
      <c r="AR93" s="114"/>
      <c r="AS93" s="159"/>
      <c r="AT93" s="160"/>
      <c r="AU93" s="160"/>
      <c r="AV93" s="160"/>
      <c r="AW93" s="163"/>
      <c r="AX93" s="159">
        <f t="shared" si="102"/>
        <v>0</v>
      </c>
      <c r="AY93" s="160">
        <f t="shared" si="103"/>
        <v>0</v>
      </c>
      <c r="AZ93" s="160">
        <f t="shared" si="104"/>
        <v>0</v>
      </c>
      <c r="BA93" s="160">
        <f t="shared" si="105"/>
        <v>0</v>
      </c>
      <c r="BB93" s="160">
        <f t="shared" si="106"/>
        <v>0</v>
      </c>
      <c r="BC93" s="159">
        <f t="shared" si="107"/>
        <v>0</v>
      </c>
      <c r="BD93" s="160">
        <f t="shared" si="108"/>
        <v>0</v>
      </c>
      <c r="BE93" s="160">
        <f t="shared" si="109"/>
        <v>0</v>
      </c>
      <c r="BF93" s="160">
        <f t="shared" si="110"/>
        <v>0</v>
      </c>
      <c r="BG93" s="160">
        <f t="shared" si="111"/>
        <v>0</v>
      </c>
      <c r="BH93" s="86"/>
    </row>
    <row r="94" spans="1:60" ht="15" customHeight="1" hidden="1">
      <c r="A94" s="110"/>
      <c r="B94" s="161"/>
      <c r="C94" s="162"/>
      <c r="D94" s="162"/>
      <c r="E94" s="112"/>
      <c r="F94" s="102"/>
      <c r="G94" s="113"/>
      <c r="H94" s="102"/>
      <c r="I94" s="114"/>
      <c r="J94" s="112"/>
      <c r="K94" s="102"/>
      <c r="L94" s="102"/>
      <c r="M94" s="102"/>
      <c r="N94" s="115"/>
      <c r="O94" s="112"/>
      <c r="P94" s="102"/>
      <c r="Q94" s="102"/>
      <c r="R94" s="102"/>
      <c r="S94" s="114"/>
      <c r="T94" s="101"/>
      <c r="U94" s="101"/>
      <c r="V94" s="101"/>
      <c r="W94" s="101"/>
      <c r="X94" s="116"/>
      <c r="Y94" s="112"/>
      <c r="Z94" s="113"/>
      <c r="AA94" s="113"/>
      <c r="AB94" s="113"/>
      <c r="AC94" s="102"/>
      <c r="AD94" s="102"/>
      <c r="AE94" s="115"/>
      <c r="AF94" s="115"/>
      <c r="AG94" s="102"/>
      <c r="AH94" s="102"/>
      <c r="AI94" s="99"/>
      <c r="AJ94" s="101"/>
      <c r="AK94" s="102"/>
      <c r="AL94" s="102"/>
      <c r="AM94" s="114"/>
      <c r="AN94" s="112"/>
      <c r="AO94" s="102"/>
      <c r="AP94" s="102"/>
      <c r="AQ94" s="102"/>
      <c r="AR94" s="114"/>
      <c r="AS94" s="159"/>
      <c r="AT94" s="160"/>
      <c r="AU94" s="160"/>
      <c r="AV94" s="160"/>
      <c r="AW94" s="163"/>
      <c r="AX94" s="159">
        <f t="shared" si="102"/>
        <v>0</v>
      </c>
      <c r="AY94" s="160">
        <f t="shared" si="103"/>
        <v>0</v>
      </c>
      <c r="AZ94" s="160">
        <f t="shared" si="104"/>
        <v>0</v>
      </c>
      <c r="BA94" s="160">
        <f t="shared" si="105"/>
        <v>0</v>
      </c>
      <c r="BB94" s="160">
        <f t="shared" si="106"/>
        <v>0</v>
      </c>
      <c r="BC94" s="159">
        <f t="shared" si="107"/>
        <v>0</v>
      </c>
      <c r="BD94" s="160">
        <f t="shared" si="108"/>
        <v>0</v>
      </c>
      <c r="BE94" s="160">
        <f t="shared" si="109"/>
        <v>0</v>
      </c>
      <c r="BF94" s="160">
        <f t="shared" si="110"/>
        <v>0</v>
      </c>
      <c r="BG94" s="160">
        <f t="shared" si="111"/>
        <v>0</v>
      </c>
      <c r="BH94" s="86"/>
    </row>
    <row r="95" spans="1:60" ht="15" customHeight="1" hidden="1">
      <c r="A95" s="110"/>
      <c r="B95" s="161"/>
      <c r="C95" s="162"/>
      <c r="D95" s="162"/>
      <c r="E95" s="112"/>
      <c r="F95" s="102"/>
      <c r="G95" s="113"/>
      <c r="H95" s="102"/>
      <c r="I95" s="114"/>
      <c r="J95" s="112"/>
      <c r="K95" s="102"/>
      <c r="L95" s="102"/>
      <c r="M95" s="102"/>
      <c r="N95" s="115"/>
      <c r="O95" s="112"/>
      <c r="P95" s="102"/>
      <c r="Q95" s="102"/>
      <c r="R95" s="102"/>
      <c r="S95" s="114"/>
      <c r="T95" s="101"/>
      <c r="U95" s="101"/>
      <c r="V95" s="101"/>
      <c r="W95" s="101"/>
      <c r="X95" s="116"/>
      <c r="Y95" s="112"/>
      <c r="Z95" s="113"/>
      <c r="AA95" s="113"/>
      <c r="AB95" s="113"/>
      <c r="AC95" s="102"/>
      <c r="AD95" s="102"/>
      <c r="AE95" s="115"/>
      <c r="AF95" s="115"/>
      <c r="AG95" s="102"/>
      <c r="AH95" s="102"/>
      <c r="AI95" s="99"/>
      <c r="AJ95" s="101"/>
      <c r="AK95" s="102"/>
      <c r="AL95" s="102"/>
      <c r="AM95" s="114"/>
      <c r="AN95" s="112"/>
      <c r="AO95" s="102"/>
      <c r="AP95" s="102"/>
      <c r="AQ95" s="102"/>
      <c r="AR95" s="114"/>
      <c r="AS95" s="159"/>
      <c r="AT95" s="160"/>
      <c r="AU95" s="160"/>
      <c r="AV95" s="160"/>
      <c r="AW95" s="163"/>
      <c r="AX95" s="159">
        <f t="shared" si="102"/>
        <v>0</v>
      </c>
      <c r="AY95" s="160">
        <f t="shared" si="103"/>
        <v>0</v>
      </c>
      <c r="AZ95" s="160">
        <f t="shared" si="104"/>
        <v>0</v>
      </c>
      <c r="BA95" s="160">
        <f t="shared" si="105"/>
        <v>0</v>
      </c>
      <c r="BB95" s="160">
        <f t="shared" si="106"/>
        <v>0</v>
      </c>
      <c r="BC95" s="159">
        <f t="shared" si="107"/>
        <v>0</v>
      </c>
      <c r="BD95" s="160">
        <f t="shared" si="108"/>
        <v>0</v>
      </c>
      <c r="BE95" s="160">
        <f t="shared" si="109"/>
        <v>0</v>
      </c>
      <c r="BF95" s="160">
        <f t="shared" si="110"/>
        <v>0</v>
      </c>
      <c r="BG95" s="160">
        <f t="shared" si="111"/>
        <v>0</v>
      </c>
      <c r="BH95" s="86"/>
    </row>
    <row r="96" spans="1:60" ht="15" customHeight="1" hidden="1">
      <c r="A96" s="110"/>
      <c r="B96" s="161"/>
      <c r="C96" s="162"/>
      <c r="D96" s="162"/>
      <c r="E96" s="112"/>
      <c r="F96" s="102"/>
      <c r="G96" s="113"/>
      <c r="H96" s="102"/>
      <c r="I96" s="114"/>
      <c r="J96" s="112"/>
      <c r="K96" s="102"/>
      <c r="L96" s="102"/>
      <c r="M96" s="102"/>
      <c r="N96" s="115"/>
      <c r="O96" s="112"/>
      <c r="P96" s="102"/>
      <c r="Q96" s="102"/>
      <c r="R96" s="102"/>
      <c r="S96" s="114"/>
      <c r="T96" s="101"/>
      <c r="U96" s="101"/>
      <c r="V96" s="101"/>
      <c r="W96" s="101"/>
      <c r="X96" s="116"/>
      <c r="Y96" s="112"/>
      <c r="Z96" s="113"/>
      <c r="AA96" s="113"/>
      <c r="AB96" s="113"/>
      <c r="AC96" s="102"/>
      <c r="AD96" s="102"/>
      <c r="AE96" s="115"/>
      <c r="AF96" s="115"/>
      <c r="AG96" s="102"/>
      <c r="AH96" s="102"/>
      <c r="AI96" s="99"/>
      <c r="AJ96" s="101"/>
      <c r="AK96" s="102"/>
      <c r="AL96" s="102"/>
      <c r="AM96" s="114"/>
      <c r="AN96" s="112"/>
      <c r="AO96" s="102"/>
      <c r="AP96" s="102"/>
      <c r="AQ96" s="102"/>
      <c r="AR96" s="114"/>
      <c r="AS96" s="159"/>
      <c r="AT96" s="160"/>
      <c r="AU96" s="160"/>
      <c r="AV96" s="160"/>
      <c r="AW96" s="163"/>
      <c r="AX96" s="159">
        <f t="shared" si="102"/>
        <v>0</v>
      </c>
      <c r="AY96" s="160">
        <f t="shared" si="103"/>
        <v>0</v>
      </c>
      <c r="AZ96" s="160">
        <f t="shared" si="104"/>
        <v>0</v>
      </c>
      <c r="BA96" s="160">
        <f t="shared" si="105"/>
        <v>0</v>
      </c>
      <c r="BB96" s="160">
        <f t="shared" si="106"/>
        <v>0</v>
      </c>
      <c r="BC96" s="159">
        <f t="shared" si="107"/>
        <v>0</v>
      </c>
      <c r="BD96" s="160">
        <f t="shared" si="108"/>
        <v>0</v>
      </c>
      <c r="BE96" s="160">
        <f t="shared" si="109"/>
        <v>0</v>
      </c>
      <c r="BF96" s="160">
        <f t="shared" si="110"/>
        <v>0</v>
      </c>
      <c r="BG96" s="160">
        <f t="shared" si="111"/>
        <v>0</v>
      </c>
      <c r="BH96" s="86"/>
    </row>
    <row r="97" spans="1:60" ht="15" customHeight="1" hidden="1">
      <c r="A97" s="110"/>
      <c r="B97" s="161"/>
      <c r="C97" s="162"/>
      <c r="D97" s="162"/>
      <c r="E97" s="112"/>
      <c r="F97" s="102"/>
      <c r="G97" s="113"/>
      <c r="H97" s="102"/>
      <c r="I97" s="114"/>
      <c r="J97" s="112"/>
      <c r="K97" s="102"/>
      <c r="L97" s="102"/>
      <c r="M97" s="102"/>
      <c r="N97" s="115"/>
      <c r="O97" s="112"/>
      <c r="P97" s="102"/>
      <c r="Q97" s="102"/>
      <c r="R97" s="102"/>
      <c r="S97" s="114"/>
      <c r="T97" s="101"/>
      <c r="U97" s="101"/>
      <c r="V97" s="101"/>
      <c r="W97" s="101"/>
      <c r="X97" s="116"/>
      <c r="Y97" s="112"/>
      <c r="Z97" s="113"/>
      <c r="AA97" s="113"/>
      <c r="AB97" s="113"/>
      <c r="AC97" s="102"/>
      <c r="AD97" s="102"/>
      <c r="AE97" s="115"/>
      <c r="AF97" s="115"/>
      <c r="AG97" s="102"/>
      <c r="AH97" s="102"/>
      <c r="AI97" s="99"/>
      <c r="AJ97" s="101"/>
      <c r="AK97" s="102"/>
      <c r="AL97" s="102"/>
      <c r="AM97" s="114"/>
      <c r="AN97" s="112"/>
      <c r="AO97" s="102"/>
      <c r="AP97" s="102"/>
      <c r="AQ97" s="102"/>
      <c r="AR97" s="114"/>
      <c r="AS97" s="159"/>
      <c r="AT97" s="160"/>
      <c r="AU97" s="160"/>
      <c r="AV97" s="160"/>
      <c r="AW97" s="163"/>
      <c r="AX97" s="159">
        <f t="shared" si="102"/>
        <v>0</v>
      </c>
      <c r="AY97" s="160">
        <f t="shared" si="103"/>
        <v>0</v>
      </c>
      <c r="AZ97" s="160">
        <f t="shared" si="104"/>
        <v>0</v>
      </c>
      <c r="BA97" s="160">
        <f t="shared" si="105"/>
        <v>0</v>
      </c>
      <c r="BB97" s="160">
        <f t="shared" si="106"/>
        <v>0</v>
      </c>
      <c r="BC97" s="159">
        <f t="shared" si="107"/>
        <v>0</v>
      </c>
      <c r="BD97" s="160">
        <f t="shared" si="108"/>
        <v>0</v>
      </c>
      <c r="BE97" s="160">
        <f t="shared" si="109"/>
        <v>0</v>
      </c>
      <c r="BF97" s="160">
        <f t="shared" si="110"/>
        <v>0</v>
      </c>
      <c r="BG97" s="160">
        <f t="shared" si="111"/>
        <v>0</v>
      </c>
      <c r="BH97" s="86"/>
    </row>
    <row r="98" spans="1:60" ht="15" customHeight="1" hidden="1">
      <c r="A98" s="110"/>
      <c r="B98" s="161"/>
      <c r="C98" s="162"/>
      <c r="D98" s="162"/>
      <c r="E98" s="112"/>
      <c r="F98" s="102"/>
      <c r="G98" s="113"/>
      <c r="H98" s="102"/>
      <c r="I98" s="114"/>
      <c r="J98" s="112"/>
      <c r="K98" s="102"/>
      <c r="L98" s="102"/>
      <c r="M98" s="102"/>
      <c r="N98" s="115"/>
      <c r="O98" s="112"/>
      <c r="P98" s="102"/>
      <c r="Q98" s="102"/>
      <c r="R98" s="102"/>
      <c r="S98" s="114"/>
      <c r="T98" s="101"/>
      <c r="U98" s="101"/>
      <c r="V98" s="101"/>
      <c r="W98" s="101"/>
      <c r="X98" s="116"/>
      <c r="Y98" s="112"/>
      <c r="Z98" s="113"/>
      <c r="AA98" s="113"/>
      <c r="AB98" s="113"/>
      <c r="AC98" s="102"/>
      <c r="AD98" s="102"/>
      <c r="AE98" s="115"/>
      <c r="AF98" s="115"/>
      <c r="AG98" s="102"/>
      <c r="AH98" s="102"/>
      <c r="AI98" s="99"/>
      <c r="AJ98" s="101"/>
      <c r="AK98" s="102"/>
      <c r="AL98" s="102"/>
      <c r="AM98" s="114"/>
      <c r="AN98" s="112"/>
      <c r="AO98" s="102"/>
      <c r="AP98" s="102"/>
      <c r="AQ98" s="102"/>
      <c r="AR98" s="114"/>
      <c r="AS98" s="159"/>
      <c r="AT98" s="160"/>
      <c r="AU98" s="160"/>
      <c r="AV98" s="160"/>
      <c r="AW98" s="163"/>
      <c r="AX98" s="159">
        <f t="shared" si="102"/>
        <v>0</v>
      </c>
      <c r="AY98" s="160">
        <f t="shared" si="103"/>
        <v>0</v>
      </c>
      <c r="AZ98" s="160">
        <f t="shared" si="104"/>
        <v>0</v>
      </c>
      <c r="BA98" s="160">
        <f t="shared" si="105"/>
        <v>0</v>
      </c>
      <c r="BB98" s="160">
        <f t="shared" si="106"/>
        <v>0</v>
      </c>
      <c r="BC98" s="159">
        <f t="shared" si="107"/>
        <v>0</v>
      </c>
      <c r="BD98" s="160">
        <f t="shared" si="108"/>
        <v>0</v>
      </c>
      <c r="BE98" s="160">
        <f t="shared" si="109"/>
        <v>0</v>
      </c>
      <c r="BF98" s="160">
        <f t="shared" si="110"/>
        <v>0</v>
      </c>
      <c r="BG98" s="160">
        <f t="shared" si="111"/>
        <v>0</v>
      </c>
      <c r="BH98" s="86"/>
    </row>
    <row r="99" spans="1:60" s="171" customFormat="1" ht="15" customHeight="1" hidden="1">
      <c r="A99" s="164"/>
      <c r="B99" s="165"/>
      <c r="C99" s="166"/>
      <c r="D99" s="166"/>
      <c r="E99" s="112"/>
      <c r="F99" s="102"/>
      <c r="G99" s="113"/>
      <c r="H99" s="102"/>
      <c r="I99" s="114"/>
      <c r="J99" s="112"/>
      <c r="K99" s="102"/>
      <c r="L99" s="102"/>
      <c r="M99" s="102"/>
      <c r="N99" s="115"/>
      <c r="O99" s="112"/>
      <c r="P99" s="102"/>
      <c r="Q99" s="102"/>
      <c r="R99" s="102"/>
      <c r="S99" s="114"/>
      <c r="T99" s="101"/>
      <c r="U99" s="101"/>
      <c r="V99" s="101"/>
      <c r="W99" s="101"/>
      <c r="X99" s="116"/>
      <c r="Y99" s="112"/>
      <c r="Z99" s="113"/>
      <c r="AA99" s="113"/>
      <c r="AB99" s="113"/>
      <c r="AC99" s="102"/>
      <c r="AD99" s="102"/>
      <c r="AE99" s="115"/>
      <c r="AF99" s="115"/>
      <c r="AG99" s="102"/>
      <c r="AH99" s="102"/>
      <c r="AI99" s="99"/>
      <c r="AJ99" s="101"/>
      <c r="AK99" s="102"/>
      <c r="AL99" s="102"/>
      <c r="AM99" s="114"/>
      <c r="AN99" s="112"/>
      <c r="AO99" s="102"/>
      <c r="AP99" s="102"/>
      <c r="AQ99" s="102"/>
      <c r="AR99" s="114"/>
      <c r="AS99" s="167"/>
      <c r="AT99" s="168"/>
      <c r="AU99" s="168"/>
      <c r="AV99" s="168"/>
      <c r="AW99" s="169"/>
      <c r="AX99" s="167">
        <f t="shared" si="102"/>
        <v>0</v>
      </c>
      <c r="AY99" s="168">
        <f t="shared" si="103"/>
        <v>0</v>
      </c>
      <c r="AZ99" s="168">
        <f t="shared" si="104"/>
        <v>0</v>
      </c>
      <c r="BA99" s="168">
        <f t="shared" si="105"/>
        <v>0</v>
      </c>
      <c r="BB99" s="168">
        <f t="shared" si="106"/>
        <v>0</v>
      </c>
      <c r="BC99" s="167">
        <f t="shared" si="107"/>
        <v>0</v>
      </c>
      <c r="BD99" s="168">
        <f t="shared" si="108"/>
        <v>0</v>
      </c>
      <c r="BE99" s="168">
        <f t="shared" si="109"/>
        <v>0</v>
      </c>
      <c r="BF99" s="168">
        <f t="shared" si="110"/>
        <v>0</v>
      </c>
      <c r="BG99" s="168">
        <f t="shared" si="111"/>
        <v>0</v>
      </c>
      <c r="BH99" s="170"/>
    </row>
    <row r="100" spans="1:60" ht="15" customHeight="1" hidden="1">
      <c r="A100" s="134"/>
      <c r="B100" s="172"/>
      <c r="C100" s="162"/>
      <c r="D100" s="162"/>
      <c r="E100" s="112"/>
      <c r="F100" s="102"/>
      <c r="G100" s="113"/>
      <c r="H100" s="102"/>
      <c r="I100" s="114"/>
      <c r="J100" s="112"/>
      <c r="K100" s="102"/>
      <c r="L100" s="102"/>
      <c r="M100" s="102"/>
      <c r="N100" s="115"/>
      <c r="O100" s="112"/>
      <c r="P100" s="102"/>
      <c r="Q100" s="102"/>
      <c r="R100" s="102"/>
      <c r="S100" s="114"/>
      <c r="T100" s="101"/>
      <c r="U100" s="101"/>
      <c r="V100" s="101"/>
      <c r="W100" s="101"/>
      <c r="X100" s="116"/>
      <c r="Y100" s="112"/>
      <c r="Z100" s="102"/>
      <c r="AA100" s="102"/>
      <c r="AB100" s="113"/>
      <c r="AC100" s="102"/>
      <c r="AD100" s="102"/>
      <c r="AE100" s="115"/>
      <c r="AF100" s="115"/>
      <c r="AG100" s="102"/>
      <c r="AH100" s="102"/>
      <c r="AI100" s="99"/>
      <c r="AJ100" s="101"/>
      <c r="AK100" s="102"/>
      <c r="AL100" s="102"/>
      <c r="AM100" s="114"/>
      <c r="AN100" s="112"/>
      <c r="AO100" s="102"/>
      <c r="AP100" s="102"/>
      <c r="AQ100" s="102"/>
      <c r="AR100" s="114"/>
      <c r="AS100" s="159"/>
      <c r="AT100" s="160"/>
      <c r="AU100" s="160"/>
      <c r="AV100" s="160"/>
      <c r="AW100" s="163"/>
      <c r="AX100" s="159">
        <f t="shared" si="102"/>
        <v>0</v>
      </c>
      <c r="AY100" s="160">
        <f t="shared" si="103"/>
        <v>0</v>
      </c>
      <c r="AZ100" s="160">
        <f t="shared" si="104"/>
        <v>0</v>
      </c>
      <c r="BA100" s="160">
        <f t="shared" si="105"/>
        <v>0</v>
      </c>
      <c r="BB100" s="160">
        <f t="shared" si="106"/>
        <v>0</v>
      </c>
      <c r="BC100" s="159">
        <f t="shared" si="107"/>
        <v>0</v>
      </c>
      <c r="BD100" s="160">
        <f t="shared" si="108"/>
        <v>0</v>
      </c>
      <c r="BE100" s="160">
        <f t="shared" si="109"/>
        <v>0</v>
      </c>
      <c r="BF100" s="160">
        <f t="shared" si="110"/>
        <v>0</v>
      </c>
      <c r="BG100" s="160">
        <f t="shared" si="111"/>
        <v>0</v>
      </c>
      <c r="BH100" s="86"/>
    </row>
    <row r="101" spans="1:60" ht="15" customHeight="1" hidden="1">
      <c r="A101" s="134"/>
      <c r="B101" s="172"/>
      <c r="C101" s="172"/>
      <c r="D101" s="172"/>
      <c r="E101" s="173"/>
      <c r="F101" s="174"/>
      <c r="G101" s="174"/>
      <c r="H101" s="174"/>
      <c r="I101" s="175"/>
      <c r="J101" s="173"/>
      <c r="K101" s="174"/>
      <c r="L101" s="174"/>
      <c r="M101" s="174"/>
      <c r="N101" s="176"/>
      <c r="O101" s="174"/>
      <c r="P101" s="174"/>
      <c r="Q101" s="174"/>
      <c r="R101" s="174"/>
      <c r="S101" s="174"/>
      <c r="T101" s="159"/>
      <c r="U101" s="160"/>
      <c r="V101" s="160"/>
      <c r="W101" s="163"/>
      <c r="X101" s="177"/>
      <c r="Y101" s="178"/>
      <c r="Z101" s="179"/>
      <c r="AA101" s="179"/>
      <c r="AB101" s="179"/>
      <c r="AC101" s="160"/>
      <c r="AD101" s="160"/>
      <c r="AE101" s="180"/>
      <c r="AF101" s="180"/>
      <c r="AG101" s="160"/>
      <c r="AH101" s="160"/>
      <c r="AI101" s="159"/>
      <c r="AJ101" s="159"/>
      <c r="AK101" s="160"/>
      <c r="AL101" s="160"/>
      <c r="AM101" s="163"/>
      <c r="AN101" s="178"/>
      <c r="AO101" s="160"/>
      <c r="AP101" s="160"/>
      <c r="AQ101" s="160"/>
      <c r="AR101" s="163"/>
      <c r="AS101" s="159"/>
      <c r="AT101" s="160"/>
      <c r="AU101" s="160"/>
      <c r="AV101" s="160"/>
      <c r="AW101" s="163"/>
      <c r="AX101" s="159"/>
      <c r="AY101" s="160"/>
      <c r="AZ101" s="160"/>
      <c r="BA101" s="160"/>
      <c r="BB101" s="163"/>
      <c r="BC101" s="159"/>
      <c r="BD101" s="160"/>
      <c r="BE101" s="160"/>
      <c r="BF101" s="160"/>
      <c r="BG101" s="163"/>
      <c r="BH101" s="86"/>
    </row>
    <row r="102" spans="1:60" ht="15" customHeight="1">
      <c r="A102" s="134"/>
      <c r="B102" s="172"/>
      <c r="C102" s="172"/>
      <c r="D102" s="172"/>
      <c r="E102" s="173"/>
      <c r="F102" s="174"/>
      <c r="G102" s="174"/>
      <c r="H102" s="174"/>
      <c r="I102" s="175"/>
      <c r="J102" s="173"/>
      <c r="K102" s="174"/>
      <c r="L102" s="174"/>
      <c r="M102" s="174"/>
      <c r="N102" s="176"/>
      <c r="O102" s="174"/>
      <c r="P102" s="174"/>
      <c r="Q102" s="174"/>
      <c r="R102" s="174"/>
      <c r="S102" s="174"/>
      <c r="T102" s="159"/>
      <c r="U102" s="160"/>
      <c r="V102" s="160"/>
      <c r="W102" s="163"/>
      <c r="X102" s="177"/>
      <c r="Y102" s="178"/>
      <c r="Z102" s="179"/>
      <c r="AA102" s="179"/>
      <c r="AB102" s="179"/>
      <c r="AC102" s="160"/>
      <c r="AD102" s="160"/>
      <c r="AE102" s="180"/>
      <c r="AF102" s="180"/>
      <c r="AG102" s="160"/>
      <c r="AH102" s="160"/>
      <c r="AI102" s="159"/>
      <c r="AJ102" s="159"/>
      <c r="AK102" s="160"/>
      <c r="AL102" s="160"/>
      <c r="AM102" s="163"/>
      <c r="AN102" s="178"/>
      <c r="AO102" s="160"/>
      <c r="AP102" s="160"/>
      <c r="AQ102" s="160"/>
      <c r="AR102" s="163"/>
      <c r="AS102" s="159"/>
      <c r="AT102" s="160"/>
      <c r="AU102" s="160"/>
      <c r="AV102" s="160"/>
      <c r="AW102" s="163"/>
      <c r="AX102" s="159"/>
      <c r="AY102" s="160"/>
      <c r="AZ102" s="160"/>
      <c r="BA102" s="160"/>
      <c r="BB102" s="163"/>
      <c r="BC102" s="159"/>
      <c r="BD102" s="160"/>
      <c r="BE102" s="160"/>
      <c r="BF102" s="160"/>
      <c r="BG102" s="163"/>
      <c r="BH102" s="86"/>
    </row>
    <row r="103" spans="1:60" ht="15" customHeight="1">
      <c r="A103" s="134"/>
      <c r="B103" s="172"/>
      <c r="C103" s="172"/>
      <c r="D103" s="172"/>
      <c r="E103" s="173"/>
      <c r="F103" s="174"/>
      <c r="G103" s="174"/>
      <c r="H103" s="174"/>
      <c r="I103" s="175"/>
      <c r="J103" s="173"/>
      <c r="K103" s="174"/>
      <c r="L103" s="174"/>
      <c r="M103" s="174"/>
      <c r="N103" s="176"/>
      <c r="O103" s="174"/>
      <c r="P103" s="174"/>
      <c r="Q103" s="174"/>
      <c r="R103" s="174"/>
      <c r="S103" s="174"/>
      <c r="T103" s="159"/>
      <c r="U103" s="160"/>
      <c r="V103" s="160"/>
      <c r="W103" s="163"/>
      <c r="X103" s="177"/>
      <c r="Y103" s="178"/>
      <c r="Z103" s="179"/>
      <c r="AA103" s="179"/>
      <c r="AB103" s="179"/>
      <c r="AC103" s="160"/>
      <c r="AD103" s="160"/>
      <c r="AE103" s="180"/>
      <c r="AF103" s="180"/>
      <c r="AG103" s="160"/>
      <c r="AH103" s="160"/>
      <c r="AI103" s="159"/>
      <c r="AJ103" s="159"/>
      <c r="AK103" s="160"/>
      <c r="AL103" s="160"/>
      <c r="AM103" s="163"/>
      <c r="AN103" s="178"/>
      <c r="AO103" s="160"/>
      <c r="AP103" s="160"/>
      <c r="AQ103" s="160"/>
      <c r="AR103" s="163"/>
      <c r="AS103" s="159"/>
      <c r="AT103" s="160"/>
      <c r="AU103" s="160"/>
      <c r="AV103" s="160"/>
      <c r="AW103" s="163"/>
      <c r="AX103" s="159"/>
      <c r="AY103" s="160"/>
      <c r="AZ103" s="160"/>
      <c r="BA103" s="160"/>
      <c r="BB103" s="163"/>
      <c r="BC103" s="159"/>
      <c r="BD103" s="160"/>
      <c r="BE103" s="160"/>
      <c r="BF103" s="160"/>
      <c r="BG103" s="163"/>
      <c r="BH103" s="86"/>
    </row>
    <row r="104" spans="1:60" ht="15" customHeight="1">
      <c r="A104" s="134"/>
      <c r="B104" s="172"/>
      <c r="C104" s="172"/>
      <c r="D104" s="172"/>
      <c r="E104" s="173"/>
      <c r="F104" s="174"/>
      <c r="G104" s="174"/>
      <c r="H104" s="174"/>
      <c r="I104" s="175"/>
      <c r="J104" s="173"/>
      <c r="K104" s="174"/>
      <c r="L104" s="174"/>
      <c r="M104" s="174"/>
      <c r="N104" s="176"/>
      <c r="O104" s="174"/>
      <c r="P104" s="174"/>
      <c r="Q104" s="174"/>
      <c r="R104" s="174"/>
      <c r="S104" s="174"/>
      <c r="T104" s="159"/>
      <c r="U104" s="160"/>
      <c r="V104" s="160"/>
      <c r="W104" s="163"/>
      <c r="X104" s="177"/>
      <c r="Y104" s="178"/>
      <c r="Z104" s="179"/>
      <c r="AA104" s="179"/>
      <c r="AB104" s="179"/>
      <c r="AC104" s="160"/>
      <c r="AD104" s="160"/>
      <c r="AE104" s="180"/>
      <c r="AF104" s="180"/>
      <c r="AG104" s="160"/>
      <c r="AH104" s="160"/>
      <c r="AI104" s="159"/>
      <c r="AJ104" s="159"/>
      <c r="AK104" s="160"/>
      <c r="AL104" s="160"/>
      <c r="AM104" s="163"/>
      <c r="AN104" s="178"/>
      <c r="AO104" s="160"/>
      <c r="AP104" s="160"/>
      <c r="AQ104" s="160"/>
      <c r="AR104" s="163"/>
      <c r="AS104" s="159"/>
      <c r="AT104" s="160"/>
      <c r="AU104" s="160"/>
      <c r="AV104" s="160"/>
      <c r="AW104" s="163"/>
      <c r="AX104" s="159"/>
      <c r="AY104" s="160"/>
      <c r="AZ104" s="160"/>
      <c r="BA104" s="160"/>
      <c r="BB104" s="163"/>
      <c r="BC104" s="159"/>
      <c r="BD104" s="160"/>
      <c r="BE104" s="160"/>
      <c r="BF104" s="160"/>
      <c r="BG104" s="163"/>
      <c r="BH104" s="86"/>
    </row>
    <row r="105" spans="1:60" ht="15" customHeight="1" hidden="1">
      <c r="A105" s="110"/>
      <c r="B105" s="172"/>
      <c r="C105" s="172"/>
      <c r="D105" s="172"/>
      <c r="E105" s="173"/>
      <c r="F105" s="174"/>
      <c r="G105" s="174"/>
      <c r="H105" s="174"/>
      <c r="I105" s="175"/>
      <c r="J105" s="173"/>
      <c r="K105" s="174"/>
      <c r="L105" s="174"/>
      <c r="M105" s="174"/>
      <c r="N105" s="176"/>
      <c r="O105" s="174"/>
      <c r="P105" s="174"/>
      <c r="Q105" s="174"/>
      <c r="R105" s="174"/>
      <c r="S105" s="174"/>
      <c r="T105" s="159"/>
      <c r="U105" s="160"/>
      <c r="V105" s="160"/>
      <c r="W105" s="163"/>
      <c r="X105" s="177"/>
      <c r="Y105" s="178"/>
      <c r="Z105" s="179"/>
      <c r="AA105" s="179"/>
      <c r="AB105" s="179"/>
      <c r="AC105" s="160"/>
      <c r="AD105" s="160"/>
      <c r="AE105" s="180"/>
      <c r="AF105" s="180"/>
      <c r="AG105" s="160"/>
      <c r="AH105" s="160"/>
      <c r="AI105" s="159"/>
      <c r="AJ105" s="159"/>
      <c r="AK105" s="160"/>
      <c r="AL105" s="160"/>
      <c r="AM105" s="163"/>
      <c r="AN105" s="178"/>
      <c r="AO105" s="160"/>
      <c r="AP105" s="160"/>
      <c r="AQ105" s="160"/>
      <c r="AR105" s="163"/>
      <c r="AS105" s="159"/>
      <c r="AT105" s="160"/>
      <c r="AU105" s="160"/>
      <c r="AV105" s="160"/>
      <c r="AW105" s="163"/>
      <c r="AX105" s="159"/>
      <c r="AY105" s="160"/>
      <c r="AZ105" s="160"/>
      <c r="BA105" s="160"/>
      <c r="BB105" s="163"/>
      <c r="BC105" s="159"/>
      <c r="BD105" s="160"/>
      <c r="BE105" s="160"/>
      <c r="BF105" s="160"/>
      <c r="BG105" s="163"/>
      <c r="BH105" s="86"/>
    </row>
    <row r="106" spans="1:60" ht="15" customHeight="1">
      <c r="A106" s="110"/>
      <c r="B106" s="172"/>
      <c r="C106" s="172"/>
      <c r="D106" s="172"/>
      <c r="E106" s="173"/>
      <c r="F106" s="174"/>
      <c r="G106" s="174"/>
      <c r="H106" s="174"/>
      <c r="I106" s="175"/>
      <c r="J106" s="173"/>
      <c r="K106" s="174"/>
      <c r="L106" s="174"/>
      <c r="M106" s="174"/>
      <c r="N106" s="176"/>
      <c r="O106" s="174"/>
      <c r="P106" s="174"/>
      <c r="Q106" s="174"/>
      <c r="R106" s="174"/>
      <c r="S106" s="174"/>
      <c r="T106" s="159"/>
      <c r="U106" s="160"/>
      <c r="V106" s="160"/>
      <c r="W106" s="163"/>
      <c r="X106" s="177"/>
      <c r="Y106" s="178"/>
      <c r="Z106" s="179"/>
      <c r="AA106" s="179"/>
      <c r="AB106" s="179"/>
      <c r="AC106" s="160"/>
      <c r="AD106" s="160"/>
      <c r="AE106" s="180"/>
      <c r="AF106" s="180"/>
      <c r="AG106" s="160"/>
      <c r="AH106" s="160"/>
      <c r="AI106" s="159"/>
      <c r="AJ106" s="159"/>
      <c r="AK106" s="160"/>
      <c r="AL106" s="160"/>
      <c r="AM106" s="163"/>
      <c r="AN106" s="178"/>
      <c r="AO106" s="160"/>
      <c r="AP106" s="160"/>
      <c r="AQ106" s="160"/>
      <c r="AR106" s="163"/>
      <c r="AS106" s="159"/>
      <c r="AT106" s="160"/>
      <c r="AU106" s="160"/>
      <c r="AV106" s="160"/>
      <c r="AW106" s="163"/>
      <c r="AX106" s="159"/>
      <c r="AY106" s="160"/>
      <c r="AZ106" s="160"/>
      <c r="BA106" s="160"/>
      <c r="BB106" s="163"/>
      <c r="BC106" s="159"/>
      <c r="BD106" s="160"/>
      <c r="BE106" s="160"/>
      <c r="BF106" s="160"/>
      <c r="BG106" s="163"/>
      <c r="BH106" s="86"/>
    </row>
    <row r="107" spans="1:60" ht="15" hidden="1">
      <c r="A107" s="134"/>
      <c r="B107" s="172"/>
      <c r="C107" s="172"/>
      <c r="D107" s="172"/>
      <c r="E107" s="173"/>
      <c r="F107" s="174"/>
      <c r="G107" s="174"/>
      <c r="H107" s="174"/>
      <c r="I107" s="175"/>
      <c r="J107" s="173"/>
      <c r="K107" s="174"/>
      <c r="L107" s="174"/>
      <c r="M107" s="174"/>
      <c r="N107" s="176"/>
      <c r="O107" s="174"/>
      <c r="P107" s="174"/>
      <c r="Q107" s="174"/>
      <c r="R107" s="174"/>
      <c r="S107" s="174"/>
      <c r="T107" s="159"/>
      <c r="U107" s="160"/>
      <c r="V107" s="160"/>
      <c r="W107" s="163"/>
      <c r="X107" s="177"/>
      <c r="Y107" s="178"/>
      <c r="Z107" s="179"/>
      <c r="AA107" s="179"/>
      <c r="AB107" s="179"/>
      <c r="AC107" s="160"/>
      <c r="AD107" s="160"/>
      <c r="AE107" s="180"/>
      <c r="AF107" s="180"/>
      <c r="AG107" s="160"/>
      <c r="AH107" s="160"/>
      <c r="AI107" s="159"/>
      <c r="AJ107" s="159"/>
      <c r="AK107" s="160"/>
      <c r="AL107" s="160"/>
      <c r="AM107" s="163"/>
      <c r="AN107" s="178"/>
      <c r="AO107" s="160"/>
      <c r="AP107" s="160"/>
      <c r="AQ107" s="160"/>
      <c r="AR107" s="163"/>
      <c r="AS107" s="159"/>
      <c r="AT107" s="160"/>
      <c r="AU107" s="160"/>
      <c r="AV107" s="160"/>
      <c r="AW107" s="163"/>
      <c r="AX107" s="159"/>
      <c r="AY107" s="160"/>
      <c r="AZ107" s="160"/>
      <c r="BA107" s="160"/>
      <c r="BB107" s="163"/>
      <c r="BC107" s="159"/>
      <c r="BD107" s="160"/>
      <c r="BE107" s="160"/>
      <c r="BF107" s="160"/>
      <c r="BG107" s="163"/>
      <c r="BH107" s="86"/>
    </row>
    <row r="108" spans="1:60" ht="15" hidden="1">
      <c r="A108" s="135"/>
      <c r="B108" s="181"/>
      <c r="C108" s="181"/>
      <c r="D108" s="181"/>
      <c r="E108" s="182"/>
      <c r="F108" s="183"/>
      <c r="G108" s="183"/>
      <c r="H108" s="183"/>
      <c r="I108" s="184"/>
      <c r="J108" s="182"/>
      <c r="K108" s="183"/>
      <c r="L108" s="183"/>
      <c r="M108" s="183"/>
      <c r="N108" s="185"/>
      <c r="O108" s="174"/>
      <c r="P108" s="174"/>
      <c r="Q108" s="174"/>
      <c r="R108" s="174"/>
      <c r="S108" s="174"/>
      <c r="T108" s="186"/>
      <c r="U108" s="187"/>
      <c r="V108" s="187"/>
      <c r="W108" s="188"/>
      <c r="X108" s="189"/>
      <c r="Y108" s="190"/>
      <c r="Z108" s="191"/>
      <c r="AA108" s="191"/>
      <c r="AB108" s="191"/>
      <c r="AC108" s="187"/>
      <c r="AD108" s="187"/>
      <c r="AE108" s="192"/>
      <c r="AF108" s="192"/>
      <c r="AG108" s="187"/>
      <c r="AH108" s="187"/>
      <c r="AI108" s="186"/>
      <c r="AJ108" s="186"/>
      <c r="AK108" s="187"/>
      <c r="AL108" s="187"/>
      <c r="AM108" s="188"/>
      <c r="AN108" s="190"/>
      <c r="AO108" s="187"/>
      <c r="AP108" s="187"/>
      <c r="AQ108" s="187"/>
      <c r="AR108" s="188"/>
      <c r="AS108" s="186"/>
      <c r="AT108" s="187"/>
      <c r="AU108" s="187"/>
      <c r="AV108" s="187"/>
      <c r="AW108" s="188"/>
      <c r="AX108" s="193"/>
      <c r="AY108" s="194"/>
      <c r="AZ108" s="194"/>
      <c r="BA108" s="194"/>
      <c r="BB108" s="195"/>
      <c r="BC108" s="193"/>
      <c r="BD108" s="194"/>
      <c r="BE108" s="194"/>
      <c r="BF108" s="194"/>
      <c r="BG108" s="195"/>
      <c r="BH108" s="86"/>
    </row>
    <row r="109" spans="1:60" ht="15" hidden="1">
      <c r="A109" s="130"/>
      <c r="B109" s="196"/>
      <c r="C109" s="197"/>
      <c r="D109" s="197"/>
      <c r="E109" s="198"/>
      <c r="F109" s="199"/>
      <c r="G109" s="199"/>
      <c r="H109" s="199"/>
      <c r="I109" s="200"/>
      <c r="J109" s="198"/>
      <c r="K109" s="199"/>
      <c r="L109" s="199"/>
      <c r="M109" s="199"/>
      <c r="N109" s="200"/>
      <c r="O109" s="201"/>
      <c r="P109" s="201"/>
      <c r="Q109" s="201"/>
      <c r="R109" s="201"/>
      <c r="S109" s="201"/>
      <c r="T109" s="202"/>
      <c r="U109" s="203"/>
      <c r="V109" s="203"/>
      <c r="W109" s="204"/>
      <c r="X109" s="205"/>
      <c r="Y109" s="202"/>
      <c r="Z109" s="206"/>
      <c r="AA109" s="206"/>
      <c r="AB109" s="206"/>
      <c r="AC109" s="203"/>
      <c r="AD109" s="203"/>
      <c r="AE109" s="204"/>
      <c r="AF109" s="207"/>
      <c r="AG109" s="197"/>
      <c r="AH109" s="197"/>
      <c r="AI109" s="207"/>
      <c r="AJ109" s="202"/>
      <c r="AK109" s="203"/>
      <c r="AL109" s="203"/>
      <c r="AM109" s="204"/>
      <c r="AN109" s="202"/>
      <c r="AO109" s="203"/>
      <c r="AP109" s="203"/>
      <c r="AQ109" s="203"/>
      <c r="AR109" s="204"/>
      <c r="AS109" s="208"/>
      <c r="AT109" s="203"/>
      <c r="AU109" s="203"/>
      <c r="AV109" s="203"/>
      <c r="AW109" s="204"/>
      <c r="AX109" s="209"/>
      <c r="AY109" s="210"/>
      <c r="AZ109" s="210"/>
      <c r="BA109" s="210"/>
      <c r="BB109" s="211"/>
      <c r="BC109" s="209"/>
      <c r="BD109" s="210"/>
      <c r="BE109" s="210"/>
      <c r="BF109" s="210"/>
      <c r="BG109" s="211"/>
      <c r="BH109" s="86"/>
    </row>
    <row r="110" spans="1:60" ht="15" hidden="1">
      <c r="A110" s="137"/>
      <c r="B110" s="137"/>
      <c r="C110" s="86"/>
      <c r="D110" s="86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86"/>
      <c r="U110" s="86"/>
      <c r="V110" s="86"/>
      <c r="W110" s="86"/>
      <c r="X110" s="137"/>
      <c r="Y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</row>
    <row r="111" spans="1:60" ht="15">
      <c r="A111" s="137"/>
      <c r="B111" s="137"/>
      <c r="C111" s="86"/>
      <c r="D111" s="8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86"/>
      <c r="U111" s="86"/>
      <c r="V111" s="86"/>
      <c r="W111" s="86"/>
      <c r="X111" s="137"/>
      <c r="Y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</row>
    <row r="112" spans="1:60" ht="15">
      <c r="A112" s="1" t="s">
        <v>82</v>
      </c>
      <c r="AQ112" s="1" t="s">
        <v>80</v>
      </c>
      <c r="AV112" s="1" t="s">
        <v>80</v>
      </c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</row>
    <row r="113" spans="50:60" ht="15"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</row>
    <row r="114" spans="1:60" ht="15" customHeight="1" hidden="1">
      <c r="A114" s="1" t="s">
        <v>83</v>
      </c>
      <c r="AQ114" s="1" t="s">
        <v>84</v>
      </c>
      <c r="AV114" s="1" t="s">
        <v>84</v>
      </c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</row>
    <row r="115" ht="15.75" customHeight="1" hidden="1"/>
    <row r="116" spans="1:59" ht="15" customHeight="1" hidden="1">
      <c r="A116" s="1" t="s">
        <v>87</v>
      </c>
      <c r="AQ116" s="1" t="s">
        <v>88</v>
      </c>
      <c r="AV116" s="1" t="s">
        <v>88</v>
      </c>
      <c r="AX116" s="12" t="s">
        <v>85</v>
      </c>
      <c r="AY116" s="13"/>
      <c r="AZ116" s="13"/>
      <c r="BA116" s="13"/>
      <c r="BB116" s="14"/>
      <c r="BC116" s="12" t="s">
        <v>86</v>
      </c>
      <c r="BD116" s="13"/>
      <c r="BE116" s="13"/>
      <c r="BF116" s="13"/>
      <c r="BG116" s="14"/>
    </row>
    <row r="117" spans="50:59" ht="15" customHeight="1" hidden="1">
      <c r="AX117" s="22"/>
      <c r="AY117" s="23"/>
      <c r="AZ117" s="23"/>
      <c r="BA117" s="23"/>
      <c r="BB117" s="24"/>
      <c r="BC117" s="22"/>
      <c r="BD117" s="23"/>
      <c r="BE117" s="23"/>
      <c r="BF117" s="23"/>
      <c r="BG117" s="24"/>
    </row>
    <row r="118" spans="1:59" ht="15.75" customHeight="1" hidden="1">
      <c r="A118" s="1" t="s">
        <v>89</v>
      </c>
      <c r="AQ118" s="1" t="s">
        <v>90</v>
      </c>
      <c r="AV118" s="1" t="s">
        <v>90</v>
      </c>
      <c r="AX118" s="28"/>
      <c r="AY118" s="29"/>
      <c r="AZ118" s="29"/>
      <c r="BA118" s="29"/>
      <c r="BB118" s="30"/>
      <c r="BC118" s="28"/>
      <c r="BD118" s="29"/>
      <c r="BE118" s="29"/>
      <c r="BF118" s="29"/>
      <c r="BG118" s="30"/>
    </row>
    <row r="119" spans="50:59" ht="15" customHeight="1" hidden="1">
      <c r="AX119" s="12" t="s">
        <v>51</v>
      </c>
      <c r="AY119" s="12" t="s">
        <v>52</v>
      </c>
      <c r="AZ119" s="12" t="s">
        <v>53</v>
      </c>
      <c r="BA119" s="12" t="s">
        <v>54</v>
      </c>
      <c r="BB119" s="12" t="s">
        <v>55</v>
      </c>
      <c r="BC119" s="12" t="s">
        <v>51</v>
      </c>
      <c r="BD119" s="12" t="s">
        <v>52</v>
      </c>
      <c r="BE119" s="12" t="s">
        <v>53</v>
      </c>
      <c r="BF119" s="12" t="s">
        <v>54</v>
      </c>
      <c r="BG119" s="12" t="s">
        <v>55</v>
      </c>
    </row>
    <row r="120" spans="1:59" ht="15" customHeight="1" hidden="1">
      <c r="A120" s="1" t="s">
        <v>91</v>
      </c>
      <c r="AQ120" s="1" t="s">
        <v>84</v>
      </c>
      <c r="AV120" s="1" t="s">
        <v>84</v>
      </c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</row>
    <row r="121" spans="50:59" ht="15" customHeight="1" hidden="1"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</row>
    <row r="122" spans="1:59" ht="15" customHeight="1" hidden="1">
      <c r="A122" s="1" t="s">
        <v>92</v>
      </c>
      <c r="AQ122" s="1" t="s">
        <v>93</v>
      </c>
      <c r="AV122" s="1" t="s">
        <v>93</v>
      </c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</row>
    <row r="123" spans="50:59" ht="15.75" customHeight="1" hidden="1"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</row>
    <row r="124" spans="1:60" ht="15" hidden="1">
      <c r="A124" s="132"/>
      <c r="B124" s="212"/>
      <c r="C124" s="213"/>
      <c r="D124" s="213"/>
      <c r="E124" s="214"/>
      <c r="F124" s="215"/>
      <c r="G124" s="215"/>
      <c r="H124" s="215"/>
      <c r="I124" s="216"/>
      <c r="J124" s="217"/>
      <c r="K124" s="157"/>
      <c r="L124" s="218"/>
      <c r="M124" s="157"/>
      <c r="N124" s="158"/>
      <c r="O124" s="219"/>
      <c r="P124" s="219"/>
      <c r="Q124" s="219"/>
      <c r="R124" s="219"/>
      <c r="S124" s="219"/>
      <c r="T124" s="156"/>
      <c r="U124" s="157"/>
      <c r="V124" s="157"/>
      <c r="W124" s="158"/>
      <c r="X124" s="219"/>
      <c r="Y124" s="217"/>
      <c r="Z124" s="220"/>
      <c r="AA124" s="220"/>
      <c r="AB124" s="220"/>
      <c r="AC124" s="157"/>
      <c r="AD124" s="157"/>
      <c r="AE124" s="221"/>
      <c r="AF124" s="222"/>
      <c r="AG124" s="223"/>
      <c r="AH124" s="223"/>
      <c r="AI124" s="224"/>
      <c r="AJ124" s="156"/>
      <c r="AK124" s="157"/>
      <c r="AL124" s="157"/>
      <c r="AM124" s="158"/>
      <c r="AN124" s="217"/>
      <c r="AO124" s="157"/>
      <c r="AP124" s="157"/>
      <c r="AQ124" s="157"/>
      <c r="AR124" s="158"/>
      <c r="AS124" s="224"/>
      <c r="AT124" s="223"/>
      <c r="AU124" s="223"/>
      <c r="AV124" s="223"/>
      <c r="AW124" s="225"/>
      <c r="AX124" s="156"/>
      <c r="AY124" s="157"/>
      <c r="AZ124" s="157"/>
      <c r="BA124" s="157"/>
      <c r="BB124" s="158"/>
      <c r="BC124" s="156"/>
      <c r="BD124" s="157"/>
      <c r="BE124" s="157"/>
      <c r="BF124" s="157"/>
      <c r="BG124" s="158"/>
      <c r="BH124" s="86"/>
    </row>
    <row r="125" spans="1:60" ht="15" hidden="1">
      <c r="A125" s="110"/>
      <c r="B125" s="172"/>
      <c r="C125" s="162"/>
      <c r="D125" s="162"/>
      <c r="E125" s="226"/>
      <c r="F125" s="174"/>
      <c r="G125" s="160"/>
      <c r="H125" s="174"/>
      <c r="I125" s="176"/>
      <c r="J125" s="178"/>
      <c r="K125" s="160"/>
      <c r="L125" s="160"/>
      <c r="M125" s="160"/>
      <c r="N125" s="163"/>
      <c r="O125" s="227"/>
      <c r="P125" s="227"/>
      <c r="Q125" s="227"/>
      <c r="R125" s="227"/>
      <c r="S125" s="227"/>
      <c r="T125" s="159"/>
      <c r="U125" s="160"/>
      <c r="V125" s="160"/>
      <c r="W125" s="163"/>
      <c r="X125" s="228"/>
      <c r="Y125" s="229"/>
      <c r="Z125" s="179"/>
      <c r="AA125" s="179"/>
      <c r="AB125" s="179"/>
      <c r="AC125" s="160"/>
      <c r="AD125" s="160"/>
      <c r="AE125" s="180"/>
      <c r="AF125" s="180"/>
      <c r="AG125" s="160"/>
      <c r="AH125" s="160"/>
      <c r="AI125" s="224"/>
      <c r="AJ125" s="159"/>
      <c r="AK125" s="160"/>
      <c r="AL125" s="160"/>
      <c r="AM125" s="163"/>
      <c r="AN125" s="178"/>
      <c r="AO125" s="160"/>
      <c r="AP125" s="160"/>
      <c r="AQ125" s="160"/>
      <c r="AR125" s="163"/>
      <c r="AS125" s="159"/>
      <c r="AT125" s="160"/>
      <c r="AU125" s="160"/>
      <c r="AV125" s="160"/>
      <c r="AW125" s="163"/>
      <c r="AX125" s="159">
        <f aca="true" t="shared" si="112" ref="AX125:AX134">AX91</f>
        <v>0</v>
      </c>
      <c r="AY125" s="159">
        <f aca="true" t="shared" si="113" ref="AY125:AY134">AY91</f>
        <v>0</v>
      </c>
      <c r="AZ125" s="159">
        <f aca="true" t="shared" si="114" ref="AZ125:AZ134">AZ91</f>
        <v>0</v>
      </c>
      <c r="BA125" s="159">
        <f aca="true" t="shared" si="115" ref="BA125:BA134">BA91</f>
        <v>0</v>
      </c>
      <c r="BB125" s="159">
        <f aca="true" t="shared" si="116" ref="BB125:BB134">BB91</f>
        <v>0</v>
      </c>
      <c r="BC125" s="159">
        <f aca="true" t="shared" si="117" ref="BC125:BC134">BC91</f>
        <v>0</v>
      </c>
      <c r="BD125" s="159">
        <f aca="true" t="shared" si="118" ref="BD125:BD134">BD91</f>
        <v>0</v>
      </c>
      <c r="BE125" s="159">
        <f aca="true" t="shared" si="119" ref="BE125:BE134">BE91</f>
        <v>0</v>
      </c>
      <c r="BF125" s="159">
        <f aca="true" t="shared" si="120" ref="BF125:BF134">BF91</f>
        <v>0</v>
      </c>
      <c r="BG125" s="159">
        <f aca="true" t="shared" si="121" ref="BG125:BG134">BG91</f>
        <v>0</v>
      </c>
      <c r="BH125" s="86"/>
    </row>
    <row r="126" spans="1:60" ht="15" hidden="1">
      <c r="A126" s="110"/>
      <c r="B126" s="172"/>
      <c r="C126" s="162"/>
      <c r="D126" s="162"/>
      <c r="E126" s="226"/>
      <c r="F126" s="174"/>
      <c r="G126" s="160"/>
      <c r="H126" s="174"/>
      <c r="I126" s="176"/>
      <c r="J126" s="178"/>
      <c r="K126" s="160"/>
      <c r="L126" s="160"/>
      <c r="M126" s="160"/>
      <c r="N126" s="163"/>
      <c r="O126" s="227"/>
      <c r="P126" s="227"/>
      <c r="Q126" s="227"/>
      <c r="R126" s="227"/>
      <c r="S126" s="227"/>
      <c r="T126" s="159"/>
      <c r="U126" s="160"/>
      <c r="V126" s="160"/>
      <c r="W126" s="163"/>
      <c r="X126" s="228"/>
      <c r="Y126" s="229"/>
      <c r="Z126" s="179"/>
      <c r="AA126" s="179"/>
      <c r="AB126" s="179"/>
      <c r="AC126" s="160"/>
      <c r="AD126" s="160"/>
      <c r="AE126" s="180"/>
      <c r="AF126" s="180"/>
      <c r="AG126" s="160"/>
      <c r="AH126" s="160"/>
      <c r="AI126" s="224"/>
      <c r="AJ126" s="159"/>
      <c r="AK126" s="160"/>
      <c r="AL126" s="160"/>
      <c r="AM126" s="163"/>
      <c r="AN126" s="178"/>
      <c r="AO126" s="160"/>
      <c r="AP126" s="160"/>
      <c r="AQ126" s="160"/>
      <c r="AR126" s="163"/>
      <c r="AS126" s="159"/>
      <c r="AT126" s="160"/>
      <c r="AU126" s="160"/>
      <c r="AV126" s="160"/>
      <c r="AW126" s="163"/>
      <c r="AX126" s="159">
        <f t="shared" si="112"/>
        <v>0</v>
      </c>
      <c r="AY126" s="159">
        <f t="shared" si="113"/>
        <v>0</v>
      </c>
      <c r="AZ126" s="159">
        <f t="shared" si="114"/>
        <v>0</v>
      </c>
      <c r="BA126" s="159">
        <f t="shared" si="115"/>
        <v>0</v>
      </c>
      <c r="BB126" s="159">
        <f t="shared" si="116"/>
        <v>0</v>
      </c>
      <c r="BC126" s="159">
        <f t="shared" si="117"/>
        <v>0</v>
      </c>
      <c r="BD126" s="159">
        <f t="shared" si="118"/>
        <v>0</v>
      </c>
      <c r="BE126" s="159">
        <f t="shared" si="119"/>
        <v>0</v>
      </c>
      <c r="BF126" s="159">
        <f t="shared" si="120"/>
        <v>0</v>
      </c>
      <c r="BG126" s="159">
        <f t="shared" si="121"/>
        <v>0</v>
      </c>
      <c r="BH126" s="86"/>
    </row>
    <row r="127" spans="1:60" ht="15" hidden="1">
      <c r="A127" s="110"/>
      <c r="B127" s="172"/>
      <c r="C127" s="162"/>
      <c r="D127" s="162"/>
      <c r="E127" s="226"/>
      <c r="F127" s="174"/>
      <c r="G127" s="160"/>
      <c r="H127" s="174"/>
      <c r="I127" s="176"/>
      <c r="J127" s="178"/>
      <c r="K127" s="160"/>
      <c r="L127" s="160"/>
      <c r="M127" s="160"/>
      <c r="N127" s="163"/>
      <c r="O127" s="227"/>
      <c r="P127" s="227"/>
      <c r="Q127" s="227"/>
      <c r="R127" s="227"/>
      <c r="S127" s="227"/>
      <c r="T127" s="159"/>
      <c r="U127" s="160"/>
      <c r="V127" s="160"/>
      <c r="W127" s="163"/>
      <c r="X127" s="228"/>
      <c r="Y127" s="229"/>
      <c r="Z127" s="179"/>
      <c r="AA127" s="179"/>
      <c r="AB127" s="179"/>
      <c r="AC127" s="160"/>
      <c r="AD127" s="160"/>
      <c r="AE127" s="180"/>
      <c r="AF127" s="180"/>
      <c r="AG127" s="160"/>
      <c r="AH127" s="160"/>
      <c r="AI127" s="224"/>
      <c r="AJ127" s="159"/>
      <c r="AK127" s="160"/>
      <c r="AL127" s="160"/>
      <c r="AM127" s="163"/>
      <c r="AN127" s="178"/>
      <c r="AO127" s="160"/>
      <c r="AP127" s="160"/>
      <c r="AQ127" s="160"/>
      <c r="AR127" s="163"/>
      <c r="AS127" s="159"/>
      <c r="AT127" s="160"/>
      <c r="AU127" s="160"/>
      <c r="AV127" s="160"/>
      <c r="AW127" s="163"/>
      <c r="AX127" s="159">
        <f t="shared" si="112"/>
        <v>0</v>
      </c>
      <c r="AY127" s="159">
        <f t="shared" si="113"/>
        <v>0</v>
      </c>
      <c r="AZ127" s="159">
        <f t="shared" si="114"/>
        <v>0</v>
      </c>
      <c r="BA127" s="159">
        <f t="shared" si="115"/>
        <v>0</v>
      </c>
      <c r="BB127" s="159">
        <f t="shared" si="116"/>
        <v>0</v>
      </c>
      <c r="BC127" s="159">
        <f t="shared" si="117"/>
        <v>0</v>
      </c>
      <c r="BD127" s="159">
        <f t="shared" si="118"/>
        <v>0</v>
      </c>
      <c r="BE127" s="159">
        <f t="shared" si="119"/>
        <v>0</v>
      </c>
      <c r="BF127" s="159">
        <f t="shared" si="120"/>
        <v>0</v>
      </c>
      <c r="BG127" s="159">
        <f t="shared" si="121"/>
        <v>0</v>
      </c>
      <c r="BH127" s="86"/>
    </row>
    <row r="128" spans="1:60" ht="15" hidden="1">
      <c r="A128" s="110"/>
      <c r="B128" s="172"/>
      <c r="C128" s="162"/>
      <c r="D128" s="162"/>
      <c r="E128" s="226"/>
      <c r="F128" s="174"/>
      <c r="G128" s="160"/>
      <c r="H128" s="174"/>
      <c r="I128" s="176"/>
      <c r="J128" s="178"/>
      <c r="K128" s="160"/>
      <c r="L128" s="160"/>
      <c r="M128" s="160"/>
      <c r="N128" s="163"/>
      <c r="O128" s="227"/>
      <c r="P128" s="227"/>
      <c r="Q128" s="227"/>
      <c r="R128" s="227"/>
      <c r="S128" s="227"/>
      <c r="T128" s="159"/>
      <c r="U128" s="160"/>
      <c r="V128" s="160"/>
      <c r="W128" s="163"/>
      <c r="X128" s="228"/>
      <c r="Y128" s="229"/>
      <c r="Z128" s="179"/>
      <c r="AA128" s="179"/>
      <c r="AB128" s="179"/>
      <c r="AC128" s="160"/>
      <c r="AD128" s="160"/>
      <c r="AE128" s="180"/>
      <c r="AF128" s="180"/>
      <c r="AG128" s="160"/>
      <c r="AH128" s="160"/>
      <c r="AI128" s="224"/>
      <c r="AJ128" s="159"/>
      <c r="AK128" s="160"/>
      <c r="AL128" s="160"/>
      <c r="AM128" s="163"/>
      <c r="AN128" s="178"/>
      <c r="AO128" s="160"/>
      <c r="AP128" s="160"/>
      <c r="AQ128" s="160"/>
      <c r="AR128" s="163"/>
      <c r="AS128" s="159"/>
      <c r="AT128" s="160"/>
      <c r="AU128" s="160"/>
      <c r="AV128" s="160"/>
      <c r="AW128" s="163"/>
      <c r="AX128" s="159">
        <f t="shared" si="112"/>
        <v>0</v>
      </c>
      <c r="AY128" s="159">
        <f t="shared" si="113"/>
        <v>0</v>
      </c>
      <c r="AZ128" s="159">
        <f t="shared" si="114"/>
        <v>0</v>
      </c>
      <c r="BA128" s="159">
        <f t="shared" si="115"/>
        <v>0</v>
      </c>
      <c r="BB128" s="159">
        <f t="shared" si="116"/>
        <v>0</v>
      </c>
      <c r="BC128" s="159">
        <f t="shared" si="117"/>
        <v>0</v>
      </c>
      <c r="BD128" s="159">
        <f t="shared" si="118"/>
        <v>0</v>
      </c>
      <c r="BE128" s="159">
        <f t="shared" si="119"/>
        <v>0</v>
      </c>
      <c r="BF128" s="159">
        <f t="shared" si="120"/>
        <v>0</v>
      </c>
      <c r="BG128" s="159">
        <f t="shared" si="121"/>
        <v>0</v>
      </c>
      <c r="BH128" s="86"/>
    </row>
    <row r="129" spans="1:60" ht="15" hidden="1">
      <c r="A129" s="110"/>
      <c r="B129" s="172"/>
      <c r="C129" s="162"/>
      <c r="D129" s="162"/>
      <c r="E129" s="226"/>
      <c r="F129" s="174"/>
      <c r="G129" s="160"/>
      <c r="H129" s="174"/>
      <c r="I129" s="176"/>
      <c r="J129" s="178"/>
      <c r="K129" s="160"/>
      <c r="L129" s="160"/>
      <c r="M129" s="160"/>
      <c r="N129" s="163"/>
      <c r="O129" s="227"/>
      <c r="P129" s="227"/>
      <c r="Q129" s="227"/>
      <c r="R129" s="227"/>
      <c r="S129" s="227"/>
      <c r="T129" s="159"/>
      <c r="U129" s="160"/>
      <c r="V129" s="160"/>
      <c r="W129" s="163"/>
      <c r="X129" s="228"/>
      <c r="Y129" s="229"/>
      <c r="Z129" s="179"/>
      <c r="AA129" s="179"/>
      <c r="AB129" s="179"/>
      <c r="AC129" s="160"/>
      <c r="AD129" s="160"/>
      <c r="AE129" s="180"/>
      <c r="AF129" s="180"/>
      <c r="AG129" s="160"/>
      <c r="AH129" s="160"/>
      <c r="AI129" s="224"/>
      <c r="AJ129" s="159"/>
      <c r="AK129" s="160"/>
      <c r="AL129" s="160"/>
      <c r="AM129" s="163"/>
      <c r="AN129" s="178"/>
      <c r="AO129" s="160"/>
      <c r="AP129" s="160"/>
      <c r="AQ129" s="160"/>
      <c r="AR129" s="163"/>
      <c r="AS129" s="159"/>
      <c r="AT129" s="160"/>
      <c r="AU129" s="160"/>
      <c r="AV129" s="160"/>
      <c r="AW129" s="163"/>
      <c r="AX129" s="159">
        <f t="shared" si="112"/>
        <v>0</v>
      </c>
      <c r="AY129" s="159">
        <f t="shared" si="113"/>
        <v>0</v>
      </c>
      <c r="AZ129" s="159">
        <f t="shared" si="114"/>
        <v>0</v>
      </c>
      <c r="BA129" s="159">
        <f t="shared" si="115"/>
        <v>0</v>
      </c>
      <c r="BB129" s="159">
        <f t="shared" si="116"/>
        <v>0</v>
      </c>
      <c r="BC129" s="159">
        <f t="shared" si="117"/>
        <v>0</v>
      </c>
      <c r="BD129" s="159">
        <f t="shared" si="118"/>
        <v>0</v>
      </c>
      <c r="BE129" s="159">
        <f t="shared" si="119"/>
        <v>0</v>
      </c>
      <c r="BF129" s="159">
        <f t="shared" si="120"/>
        <v>0</v>
      </c>
      <c r="BG129" s="159">
        <f t="shared" si="121"/>
        <v>0</v>
      </c>
      <c r="BH129" s="86"/>
    </row>
    <row r="130" spans="1:60" ht="15" hidden="1">
      <c r="A130" s="110"/>
      <c r="B130" s="172"/>
      <c r="C130" s="162"/>
      <c r="D130" s="162"/>
      <c r="E130" s="226"/>
      <c r="F130" s="174"/>
      <c r="G130" s="160"/>
      <c r="H130" s="174"/>
      <c r="I130" s="176"/>
      <c r="J130" s="178"/>
      <c r="K130" s="160"/>
      <c r="L130" s="160"/>
      <c r="M130" s="160"/>
      <c r="N130" s="163"/>
      <c r="O130" s="227"/>
      <c r="P130" s="227"/>
      <c r="Q130" s="227"/>
      <c r="R130" s="227"/>
      <c r="S130" s="227"/>
      <c r="T130" s="159"/>
      <c r="U130" s="160"/>
      <c r="V130" s="160"/>
      <c r="W130" s="163"/>
      <c r="X130" s="228"/>
      <c r="Y130" s="229"/>
      <c r="Z130" s="179"/>
      <c r="AA130" s="179"/>
      <c r="AB130" s="179"/>
      <c r="AC130" s="160"/>
      <c r="AD130" s="160"/>
      <c r="AE130" s="180"/>
      <c r="AF130" s="180"/>
      <c r="AG130" s="160"/>
      <c r="AH130" s="160"/>
      <c r="AI130" s="224"/>
      <c r="AJ130" s="159"/>
      <c r="AK130" s="160"/>
      <c r="AL130" s="160"/>
      <c r="AM130" s="163"/>
      <c r="AN130" s="178"/>
      <c r="AO130" s="160"/>
      <c r="AP130" s="160"/>
      <c r="AQ130" s="160"/>
      <c r="AR130" s="163"/>
      <c r="AS130" s="159"/>
      <c r="AT130" s="160"/>
      <c r="AU130" s="160"/>
      <c r="AV130" s="160"/>
      <c r="AW130" s="163"/>
      <c r="AX130" s="159">
        <f t="shared" si="112"/>
        <v>0</v>
      </c>
      <c r="AY130" s="159">
        <f t="shared" si="113"/>
        <v>0</v>
      </c>
      <c r="AZ130" s="159">
        <f t="shared" si="114"/>
        <v>0</v>
      </c>
      <c r="BA130" s="159">
        <f t="shared" si="115"/>
        <v>0</v>
      </c>
      <c r="BB130" s="159">
        <f t="shared" si="116"/>
        <v>0</v>
      </c>
      <c r="BC130" s="159">
        <f t="shared" si="117"/>
        <v>0</v>
      </c>
      <c r="BD130" s="159">
        <f t="shared" si="118"/>
        <v>0</v>
      </c>
      <c r="BE130" s="159">
        <f t="shared" si="119"/>
        <v>0</v>
      </c>
      <c r="BF130" s="159">
        <f t="shared" si="120"/>
        <v>0</v>
      </c>
      <c r="BG130" s="159">
        <f t="shared" si="121"/>
        <v>0</v>
      </c>
      <c r="BH130" s="86"/>
    </row>
    <row r="131" spans="1:60" ht="15" hidden="1">
      <c r="A131" s="110"/>
      <c r="B131" s="172"/>
      <c r="C131" s="162"/>
      <c r="D131" s="162"/>
      <c r="E131" s="226"/>
      <c r="F131" s="174"/>
      <c r="G131" s="160"/>
      <c r="H131" s="174"/>
      <c r="I131" s="176"/>
      <c r="J131" s="178"/>
      <c r="K131" s="160"/>
      <c r="L131" s="160"/>
      <c r="M131" s="160"/>
      <c r="N131" s="163"/>
      <c r="O131" s="227"/>
      <c r="P131" s="227"/>
      <c r="Q131" s="227"/>
      <c r="R131" s="227"/>
      <c r="S131" s="227"/>
      <c r="T131" s="159"/>
      <c r="U131" s="160"/>
      <c r="V131" s="160"/>
      <c r="W131" s="163"/>
      <c r="X131" s="228"/>
      <c r="Y131" s="229"/>
      <c r="Z131" s="179"/>
      <c r="AA131" s="179"/>
      <c r="AB131" s="179"/>
      <c r="AC131" s="160"/>
      <c r="AD131" s="160"/>
      <c r="AE131" s="180"/>
      <c r="AF131" s="180"/>
      <c r="AG131" s="160"/>
      <c r="AH131" s="160"/>
      <c r="AI131" s="224"/>
      <c r="AJ131" s="159"/>
      <c r="AK131" s="160"/>
      <c r="AL131" s="160"/>
      <c r="AM131" s="163"/>
      <c r="AN131" s="178"/>
      <c r="AO131" s="160"/>
      <c r="AP131" s="160"/>
      <c r="AQ131" s="160"/>
      <c r="AR131" s="163"/>
      <c r="AS131" s="159"/>
      <c r="AT131" s="160"/>
      <c r="AU131" s="160"/>
      <c r="AV131" s="160"/>
      <c r="AW131" s="163"/>
      <c r="AX131" s="159">
        <f t="shared" si="112"/>
        <v>0</v>
      </c>
      <c r="AY131" s="159">
        <f t="shared" si="113"/>
        <v>0</v>
      </c>
      <c r="AZ131" s="159">
        <f t="shared" si="114"/>
        <v>0</v>
      </c>
      <c r="BA131" s="159">
        <f t="shared" si="115"/>
        <v>0</v>
      </c>
      <c r="BB131" s="159">
        <f t="shared" si="116"/>
        <v>0</v>
      </c>
      <c r="BC131" s="159">
        <f t="shared" si="117"/>
        <v>0</v>
      </c>
      <c r="BD131" s="159">
        <f t="shared" si="118"/>
        <v>0</v>
      </c>
      <c r="BE131" s="159">
        <f t="shared" si="119"/>
        <v>0</v>
      </c>
      <c r="BF131" s="159">
        <f t="shared" si="120"/>
        <v>0</v>
      </c>
      <c r="BG131" s="159">
        <f t="shared" si="121"/>
        <v>0</v>
      </c>
      <c r="BH131" s="86"/>
    </row>
    <row r="132" spans="1:60" ht="15" hidden="1">
      <c r="A132" s="110"/>
      <c r="B132" s="172"/>
      <c r="C132" s="162"/>
      <c r="D132" s="162"/>
      <c r="E132" s="226"/>
      <c r="F132" s="174"/>
      <c r="G132" s="174"/>
      <c r="H132" s="174"/>
      <c r="I132" s="176"/>
      <c r="J132" s="178"/>
      <c r="K132" s="160"/>
      <c r="L132" s="160"/>
      <c r="M132" s="160"/>
      <c r="N132" s="163"/>
      <c r="O132" s="227"/>
      <c r="P132" s="227"/>
      <c r="Q132" s="227"/>
      <c r="R132" s="227"/>
      <c r="S132" s="227"/>
      <c r="T132" s="159"/>
      <c r="U132" s="160"/>
      <c r="V132" s="160"/>
      <c r="W132" s="163"/>
      <c r="X132" s="228"/>
      <c r="Y132" s="229"/>
      <c r="Z132" s="179"/>
      <c r="AA132" s="179"/>
      <c r="AB132" s="179"/>
      <c r="AC132" s="160"/>
      <c r="AD132" s="160"/>
      <c r="AE132" s="180"/>
      <c r="AF132" s="180"/>
      <c r="AG132" s="160"/>
      <c r="AH132" s="160"/>
      <c r="AI132" s="224"/>
      <c r="AJ132" s="159"/>
      <c r="AK132" s="160"/>
      <c r="AL132" s="160"/>
      <c r="AM132" s="163"/>
      <c r="AN132" s="178"/>
      <c r="AO132" s="160"/>
      <c r="AP132" s="160"/>
      <c r="AQ132" s="160"/>
      <c r="AR132" s="163"/>
      <c r="AS132" s="159"/>
      <c r="AT132" s="160"/>
      <c r="AU132" s="160"/>
      <c r="AV132" s="160"/>
      <c r="AW132" s="163"/>
      <c r="AX132" s="159">
        <f t="shared" si="112"/>
        <v>0</v>
      </c>
      <c r="AY132" s="159">
        <f t="shared" si="113"/>
        <v>0</v>
      </c>
      <c r="AZ132" s="159">
        <f t="shared" si="114"/>
        <v>0</v>
      </c>
      <c r="BA132" s="159">
        <f t="shared" si="115"/>
        <v>0</v>
      </c>
      <c r="BB132" s="159">
        <f t="shared" si="116"/>
        <v>0</v>
      </c>
      <c r="BC132" s="159">
        <f t="shared" si="117"/>
        <v>0</v>
      </c>
      <c r="BD132" s="159">
        <f t="shared" si="118"/>
        <v>0</v>
      </c>
      <c r="BE132" s="159">
        <f t="shared" si="119"/>
        <v>0</v>
      </c>
      <c r="BF132" s="159">
        <f t="shared" si="120"/>
        <v>0</v>
      </c>
      <c r="BG132" s="159">
        <f t="shared" si="121"/>
        <v>0</v>
      </c>
      <c r="BH132" s="86"/>
    </row>
    <row r="133" spans="1:60" ht="15" hidden="1">
      <c r="A133" s="110"/>
      <c r="B133" s="172"/>
      <c r="C133" s="162"/>
      <c r="D133" s="162"/>
      <c r="E133" s="226"/>
      <c r="F133" s="174"/>
      <c r="G133" s="174"/>
      <c r="H133" s="174"/>
      <c r="I133" s="176"/>
      <c r="J133" s="178"/>
      <c r="K133" s="160"/>
      <c r="L133" s="160"/>
      <c r="M133" s="160"/>
      <c r="N133" s="163"/>
      <c r="O133" s="227"/>
      <c r="P133" s="227"/>
      <c r="Q133" s="227"/>
      <c r="R133" s="227"/>
      <c r="S133" s="227"/>
      <c r="T133" s="159"/>
      <c r="U133" s="160"/>
      <c r="V133" s="160"/>
      <c r="W133" s="160"/>
      <c r="X133" s="228"/>
      <c r="Y133" s="229"/>
      <c r="Z133" s="179"/>
      <c r="AA133" s="179"/>
      <c r="AB133" s="179"/>
      <c r="AC133" s="160"/>
      <c r="AD133" s="160"/>
      <c r="AE133" s="180"/>
      <c r="AF133" s="180"/>
      <c r="AG133" s="160"/>
      <c r="AH133" s="160"/>
      <c r="AI133" s="224"/>
      <c r="AJ133" s="159"/>
      <c r="AK133" s="160"/>
      <c r="AL133" s="160"/>
      <c r="AM133" s="160"/>
      <c r="AN133" s="160"/>
      <c r="AO133" s="160"/>
      <c r="AP133" s="160"/>
      <c r="AQ133" s="160"/>
      <c r="AR133" s="160"/>
      <c r="AS133" s="160"/>
      <c r="AT133" s="160"/>
      <c r="AU133" s="160"/>
      <c r="AV133" s="160"/>
      <c r="AW133" s="160"/>
      <c r="AX133" s="159">
        <f t="shared" si="112"/>
        <v>0</v>
      </c>
      <c r="AY133" s="159">
        <f t="shared" si="113"/>
        <v>0</v>
      </c>
      <c r="AZ133" s="159">
        <f t="shared" si="114"/>
        <v>0</v>
      </c>
      <c r="BA133" s="159">
        <f t="shared" si="115"/>
        <v>0</v>
      </c>
      <c r="BB133" s="159">
        <f t="shared" si="116"/>
        <v>0</v>
      </c>
      <c r="BC133" s="159">
        <f t="shared" si="117"/>
        <v>0</v>
      </c>
      <c r="BD133" s="159">
        <f t="shared" si="118"/>
        <v>0</v>
      </c>
      <c r="BE133" s="159">
        <f t="shared" si="119"/>
        <v>0</v>
      </c>
      <c r="BF133" s="159">
        <f t="shared" si="120"/>
        <v>0</v>
      </c>
      <c r="BG133" s="159">
        <f t="shared" si="121"/>
        <v>0</v>
      </c>
      <c r="BH133" s="86"/>
    </row>
    <row r="134" spans="1:60" ht="15" hidden="1">
      <c r="A134" s="134"/>
      <c r="B134" s="172"/>
      <c r="C134" s="162"/>
      <c r="D134" s="162"/>
      <c r="E134" s="226"/>
      <c r="F134" s="174"/>
      <c r="G134" s="160"/>
      <c r="H134" s="174"/>
      <c r="I134" s="176"/>
      <c r="J134" s="178"/>
      <c r="K134" s="160"/>
      <c r="L134" s="160"/>
      <c r="M134" s="160"/>
      <c r="N134" s="160"/>
      <c r="O134" s="159"/>
      <c r="P134" s="159"/>
      <c r="Q134" s="159"/>
      <c r="R134" s="159"/>
      <c r="S134" s="159"/>
      <c r="T134" s="159"/>
      <c r="U134" s="160"/>
      <c r="V134" s="160"/>
      <c r="W134" s="160"/>
      <c r="X134" s="224"/>
      <c r="Y134" s="229"/>
      <c r="Z134" s="179"/>
      <c r="AA134" s="179"/>
      <c r="AB134" s="179"/>
      <c r="AC134" s="160"/>
      <c r="AD134" s="160"/>
      <c r="AE134" s="180"/>
      <c r="AF134" s="180"/>
      <c r="AG134" s="160"/>
      <c r="AH134" s="160"/>
      <c r="AI134" s="224"/>
      <c r="AJ134" s="159"/>
      <c r="AK134" s="160"/>
      <c r="AL134" s="160"/>
      <c r="AM134" s="160"/>
      <c r="AN134" s="160"/>
      <c r="AO134" s="160"/>
      <c r="AP134" s="160"/>
      <c r="AQ134" s="160"/>
      <c r="AR134" s="160"/>
      <c r="AS134" s="160"/>
      <c r="AT134" s="160"/>
      <c r="AU134" s="160"/>
      <c r="AV134" s="160"/>
      <c r="AW134" s="160"/>
      <c r="AX134" s="159">
        <f t="shared" si="112"/>
        <v>0</v>
      </c>
      <c r="AY134" s="159">
        <f t="shared" si="113"/>
        <v>0</v>
      </c>
      <c r="AZ134" s="159">
        <f t="shared" si="114"/>
        <v>0</v>
      </c>
      <c r="BA134" s="159">
        <f t="shared" si="115"/>
        <v>0</v>
      </c>
      <c r="BB134" s="159">
        <f t="shared" si="116"/>
        <v>0</v>
      </c>
      <c r="BC134" s="159">
        <f t="shared" si="117"/>
        <v>0</v>
      </c>
      <c r="BD134" s="159">
        <f t="shared" si="118"/>
        <v>0</v>
      </c>
      <c r="BE134" s="159">
        <f t="shared" si="119"/>
        <v>0</v>
      </c>
      <c r="BF134" s="159">
        <f t="shared" si="120"/>
        <v>0</v>
      </c>
      <c r="BG134" s="159">
        <f t="shared" si="121"/>
        <v>0</v>
      </c>
      <c r="BH134" s="86"/>
    </row>
    <row r="135" spans="1:60" ht="15" hidden="1">
      <c r="A135" s="134"/>
      <c r="B135" s="172"/>
      <c r="C135" s="162"/>
      <c r="D135" s="162"/>
      <c r="E135" s="226"/>
      <c r="F135" s="174"/>
      <c r="G135" s="174"/>
      <c r="H135" s="174"/>
      <c r="I135" s="176"/>
      <c r="J135" s="173"/>
      <c r="K135" s="174"/>
      <c r="L135" s="174"/>
      <c r="M135" s="174"/>
      <c r="N135" s="175"/>
      <c r="O135" s="177"/>
      <c r="P135" s="177"/>
      <c r="Q135" s="177"/>
      <c r="R135" s="177"/>
      <c r="S135" s="177"/>
      <c r="T135" s="159"/>
      <c r="U135" s="160"/>
      <c r="V135" s="160"/>
      <c r="W135" s="163"/>
      <c r="X135" s="177"/>
      <c r="Y135" s="178"/>
      <c r="Z135" s="179"/>
      <c r="AA135" s="179"/>
      <c r="AB135" s="179"/>
      <c r="AC135" s="160"/>
      <c r="AD135" s="160"/>
      <c r="AE135" s="180"/>
      <c r="AF135" s="180"/>
      <c r="AG135" s="160"/>
      <c r="AH135" s="160"/>
      <c r="AI135" s="159"/>
      <c r="AJ135" s="159"/>
      <c r="AK135" s="160"/>
      <c r="AL135" s="160"/>
      <c r="AM135" s="163"/>
      <c r="AN135" s="178"/>
      <c r="AO135" s="160"/>
      <c r="AP135" s="160"/>
      <c r="AQ135" s="160"/>
      <c r="AR135" s="163"/>
      <c r="AS135" s="159"/>
      <c r="AT135" s="160"/>
      <c r="AU135" s="160"/>
      <c r="AV135" s="160"/>
      <c r="AW135" s="163"/>
      <c r="AX135" s="159" t="e">
        <f aca="true" t="shared" si="122" ref="AX135:AX142">"#REF!"</f>
        <v>#REF!</v>
      </c>
      <c r="AY135" s="159" t="e">
        <f aca="true" t="shared" si="123" ref="AY135:AY142">"#REF!"</f>
        <v>#REF!</v>
      </c>
      <c r="AZ135" s="159" t="e">
        <f aca="true" t="shared" si="124" ref="AZ135:AZ142">"#REF!"</f>
        <v>#REF!</v>
      </c>
      <c r="BA135" s="159" t="e">
        <f aca="true" t="shared" si="125" ref="BA135:BA142">"#REF!"</f>
        <v>#REF!</v>
      </c>
      <c r="BB135" s="159" t="e">
        <f aca="true" t="shared" si="126" ref="BB135:BB142">"#REF!"</f>
        <v>#REF!</v>
      </c>
      <c r="BC135" s="159" t="e">
        <f aca="true" t="shared" si="127" ref="BC135:BC142">"#REF!"</f>
        <v>#REF!</v>
      </c>
      <c r="BD135" s="159" t="e">
        <f aca="true" t="shared" si="128" ref="BD135:BD142">"#REF!"</f>
        <v>#REF!</v>
      </c>
      <c r="BE135" s="159" t="e">
        <f aca="true" t="shared" si="129" ref="BE135:BE142">"#REF!"</f>
        <v>#REF!</v>
      </c>
      <c r="BF135" s="159" t="e">
        <f aca="true" t="shared" si="130" ref="BF135:BF142">"#REF!"</f>
        <v>#REF!</v>
      </c>
      <c r="BG135" s="159" t="e">
        <f aca="true" t="shared" si="131" ref="BG135:BG142">"#REF!"</f>
        <v>#REF!</v>
      </c>
      <c r="BH135" s="86"/>
    </row>
    <row r="136" spans="1:60" ht="15" hidden="1">
      <c r="A136" s="134"/>
      <c r="B136" s="172"/>
      <c r="C136" s="162"/>
      <c r="D136" s="162"/>
      <c r="E136" s="226"/>
      <c r="F136" s="174"/>
      <c r="G136" s="174"/>
      <c r="H136" s="174"/>
      <c r="I136" s="176"/>
      <c r="J136" s="178"/>
      <c r="K136" s="160"/>
      <c r="L136" s="174"/>
      <c r="M136" s="174"/>
      <c r="N136" s="175"/>
      <c r="O136" s="177"/>
      <c r="P136" s="177"/>
      <c r="Q136" s="177"/>
      <c r="R136" s="177"/>
      <c r="S136" s="177"/>
      <c r="T136" s="159"/>
      <c r="U136" s="160"/>
      <c r="V136" s="160"/>
      <c r="W136" s="163"/>
      <c r="X136" s="177"/>
      <c r="Y136" s="178"/>
      <c r="Z136" s="179"/>
      <c r="AA136" s="179"/>
      <c r="AB136" s="179"/>
      <c r="AC136" s="160"/>
      <c r="AD136" s="160"/>
      <c r="AE136" s="180"/>
      <c r="AF136" s="180"/>
      <c r="AG136" s="160"/>
      <c r="AH136" s="160"/>
      <c r="AI136" s="159"/>
      <c r="AJ136" s="159"/>
      <c r="AK136" s="160"/>
      <c r="AL136" s="160"/>
      <c r="AM136" s="163"/>
      <c r="AN136" s="178"/>
      <c r="AO136" s="160"/>
      <c r="AP136" s="160"/>
      <c r="AQ136" s="160"/>
      <c r="AR136" s="163"/>
      <c r="AS136" s="159"/>
      <c r="AT136" s="160"/>
      <c r="AU136" s="160"/>
      <c r="AV136" s="160"/>
      <c r="AW136" s="163"/>
      <c r="AX136" s="159" t="e">
        <f t="shared" si="122"/>
        <v>#REF!</v>
      </c>
      <c r="AY136" s="159" t="e">
        <f t="shared" si="123"/>
        <v>#REF!</v>
      </c>
      <c r="AZ136" s="159" t="e">
        <f t="shared" si="124"/>
        <v>#REF!</v>
      </c>
      <c r="BA136" s="159" t="e">
        <f t="shared" si="125"/>
        <v>#REF!</v>
      </c>
      <c r="BB136" s="159" t="e">
        <f t="shared" si="126"/>
        <v>#REF!</v>
      </c>
      <c r="BC136" s="159" t="e">
        <f t="shared" si="127"/>
        <v>#REF!</v>
      </c>
      <c r="BD136" s="159" t="e">
        <f t="shared" si="128"/>
        <v>#REF!</v>
      </c>
      <c r="BE136" s="159" t="e">
        <f t="shared" si="129"/>
        <v>#REF!</v>
      </c>
      <c r="BF136" s="159" t="e">
        <f t="shared" si="130"/>
        <v>#REF!</v>
      </c>
      <c r="BG136" s="159" t="e">
        <f t="shared" si="131"/>
        <v>#REF!</v>
      </c>
      <c r="BH136" s="86"/>
    </row>
    <row r="137" spans="1:60" ht="15" hidden="1">
      <c r="A137" s="134"/>
      <c r="B137" s="172"/>
      <c r="C137" s="162"/>
      <c r="D137" s="162"/>
      <c r="E137" s="226"/>
      <c r="F137" s="174"/>
      <c r="G137" s="174"/>
      <c r="H137" s="174"/>
      <c r="I137" s="176"/>
      <c r="J137" s="178"/>
      <c r="K137" s="174"/>
      <c r="L137" s="174"/>
      <c r="M137" s="174"/>
      <c r="N137" s="175"/>
      <c r="O137" s="177"/>
      <c r="P137" s="177"/>
      <c r="Q137" s="177"/>
      <c r="R137" s="177"/>
      <c r="S137" s="177"/>
      <c r="T137" s="159"/>
      <c r="U137" s="160"/>
      <c r="V137" s="160"/>
      <c r="W137" s="163"/>
      <c r="X137" s="177"/>
      <c r="Y137" s="178"/>
      <c r="Z137" s="179"/>
      <c r="AA137" s="179"/>
      <c r="AB137" s="179"/>
      <c r="AC137" s="160"/>
      <c r="AD137" s="160"/>
      <c r="AE137" s="180"/>
      <c r="AF137" s="180"/>
      <c r="AG137" s="160"/>
      <c r="AH137" s="160"/>
      <c r="AI137" s="159"/>
      <c r="AJ137" s="159"/>
      <c r="AK137" s="160"/>
      <c r="AL137" s="160"/>
      <c r="AM137" s="163"/>
      <c r="AN137" s="178"/>
      <c r="AO137" s="160"/>
      <c r="AP137" s="160"/>
      <c r="AQ137" s="160"/>
      <c r="AR137" s="163"/>
      <c r="AS137" s="159"/>
      <c r="AT137" s="160"/>
      <c r="AU137" s="160"/>
      <c r="AV137" s="160"/>
      <c r="AW137" s="163"/>
      <c r="AX137" s="159" t="e">
        <f t="shared" si="122"/>
        <v>#REF!</v>
      </c>
      <c r="AY137" s="159" t="e">
        <f t="shared" si="123"/>
        <v>#REF!</v>
      </c>
      <c r="AZ137" s="159" t="e">
        <f t="shared" si="124"/>
        <v>#REF!</v>
      </c>
      <c r="BA137" s="159" t="e">
        <f t="shared" si="125"/>
        <v>#REF!</v>
      </c>
      <c r="BB137" s="159" t="e">
        <f t="shared" si="126"/>
        <v>#REF!</v>
      </c>
      <c r="BC137" s="159" t="e">
        <f t="shared" si="127"/>
        <v>#REF!</v>
      </c>
      <c r="BD137" s="159" t="e">
        <f t="shared" si="128"/>
        <v>#REF!</v>
      </c>
      <c r="BE137" s="159" t="e">
        <f t="shared" si="129"/>
        <v>#REF!</v>
      </c>
      <c r="BF137" s="159" t="e">
        <f t="shared" si="130"/>
        <v>#REF!</v>
      </c>
      <c r="BG137" s="159" t="e">
        <f t="shared" si="131"/>
        <v>#REF!</v>
      </c>
      <c r="BH137" s="86"/>
    </row>
    <row r="138" spans="1:60" ht="15" hidden="1">
      <c r="A138" s="134"/>
      <c r="B138" s="172"/>
      <c r="C138" s="162"/>
      <c r="D138" s="162"/>
      <c r="E138" s="226"/>
      <c r="F138" s="174"/>
      <c r="G138" s="174"/>
      <c r="H138" s="174"/>
      <c r="I138" s="176"/>
      <c r="J138" s="178"/>
      <c r="K138" s="174"/>
      <c r="L138" s="174"/>
      <c r="M138" s="174"/>
      <c r="N138" s="175"/>
      <c r="O138" s="177"/>
      <c r="P138" s="177"/>
      <c r="Q138" s="177"/>
      <c r="R138" s="177"/>
      <c r="S138" s="177"/>
      <c r="T138" s="159"/>
      <c r="U138" s="160"/>
      <c r="V138" s="160"/>
      <c r="W138" s="163"/>
      <c r="X138" s="177"/>
      <c r="Y138" s="178"/>
      <c r="Z138" s="179"/>
      <c r="AA138" s="179"/>
      <c r="AB138" s="179"/>
      <c r="AC138" s="160"/>
      <c r="AD138" s="160"/>
      <c r="AE138" s="180"/>
      <c r="AF138" s="180"/>
      <c r="AG138" s="160"/>
      <c r="AH138" s="160"/>
      <c r="AI138" s="159"/>
      <c r="AJ138" s="159"/>
      <c r="AK138" s="160"/>
      <c r="AL138" s="160"/>
      <c r="AM138" s="163"/>
      <c r="AN138" s="178"/>
      <c r="AO138" s="160"/>
      <c r="AP138" s="160"/>
      <c r="AQ138" s="160"/>
      <c r="AR138" s="163"/>
      <c r="AS138" s="159"/>
      <c r="AT138" s="160"/>
      <c r="AU138" s="160"/>
      <c r="AV138" s="160"/>
      <c r="AW138" s="163"/>
      <c r="AX138" s="159" t="e">
        <f t="shared" si="122"/>
        <v>#REF!</v>
      </c>
      <c r="AY138" s="159" t="e">
        <f t="shared" si="123"/>
        <v>#REF!</v>
      </c>
      <c r="AZ138" s="159" t="e">
        <f t="shared" si="124"/>
        <v>#REF!</v>
      </c>
      <c r="BA138" s="159" t="e">
        <f t="shared" si="125"/>
        <v>#REF!</v>
      </c>
      <c r="BB138" s="159" t="e">
        <f t="shared" si="126"/>
        <v>#REF!</v>
      </c>
      <c r="BC138" s="159" t="e">
        <f t="shared" si="127"/>
        <v>#REF!</v>
      </c>
      <c r="BD138" s="159" t="e">
        <f t="shared" si="128"/>
        <v>#REF!</v>
      </c>
      <c r="BE138" s="159" t="e">
        <f t="shared" si="129"/>
        <v>#REF!</v>
      </c>
      <c r="BF138" s="159" t="e">
        <f t="shared" si="130"/>
        <v>#REF!</v>
      </c>
      <c r="BG138" s="159" t="e">
        <f t="shared" si="131"/>
        <v>#REF!</v>
      </c>
      <c r="BH138" s="86"/>
    </row>
    <row r="139" spans="1:60" ht="15" hidden="1">
      <c r="A139" s="110"/>
      <c r="B139" s="172"/>
      <c r="C139" s="162"/>
      <c r="D139" s="162"/>
      <c r="E139" s="226"/>
      <c r="F139" s="174"/>
      <c r="G139" s="174"/>
      <c r="H139" s="174"/>
      <c r="I139" s="176"/>
      <c r="J139" s="178"/>
      <c r="K139" s="174"/>
      <c r="L139" s="174"/>
      <c r="M139" s="174"/>
      <c r="N139" s="175"/>
      <c r="O139" s="177"/>
      <c r="P139" s="177"/>
      <c r="Q139" s="177"/>
      <c r="R139" s="177"/>
      <c r="S139" s="177"/>
      <c r="T139" s="159"/>
      <c r="U139" s="160"/>
      <c r="V139" s="160"/>
      <c r="W139" s="163"/>
      <c r="X139" s="177"/>
      <c r="Y139" s="178"/>
      <c r="Z139" s="179"/>
      <c r="AA139" s="179"/>
      <c r="AB139" s="179"/>
      <c r="AC139" s="160"/>
      <c r="AD139" s="160"/>
      <c r="AE139" s="180"/>
      <c r="AF139" s="180"/>
      <c r="AG139" s="160"/>
      <c r="AH139" s="160"/>
      <c r="AI139" s="159"/>
      <c r="AJ139" s="159"/>
      <c r="AK139" s="160"/>
      <c r="AL139" s="160"/>
      <c r="AM139" s="163"/>
      <c r="AN139" s="178"/>
      <c r="AO139" s="160"/>
      <c r="AP139" s="160"/>
      <c r="AQ139" s="160"/>
      <c r="AR139" s="163"/>
      <c r="AS139" s="159"/>
      <c r="AT139" s="160"/>
      <c r="AU139" s="160"/>
      <c r="AV139" s="160"/>
      <c r="AW139" s="163"/>
      <c r="AX139" s="159" t="e">
        <f t="shared" si="122"/>
        <v>#REF!</v>
      </c>
      <c r="AY139" s="159" t="e">
        <f t="shared" si="123"/>
        <v>#REF!</v>
      </c>
      <c r="AZ139" s="159" t="e">
        <f t="shared" si="124"/>
        <v>#REF!</v>
      </c>
      <c r="BA139" s="159" t="e">
        <f t="shared" si="125"/>
        <v>#REF!</v>
      </c>
      <c r="BB139" s="159" t="e">
        <f t="shared" si="126"/>
        <v>#REF!</v>
      </c>
      <c r="BC139" s="159" t="e">
        <f t="shared" si="127"/>
        <v>#REF!</v>
      </c>
      <c r="BD139" s="159" t="e">
        <f t="shared" si="128"/>
        <v>#REF!</v>
      </c>
      <c r="BE139" s="159" t="e">
        <f t="shared" si="129"/>
        <v>#REF!</v>
      </c>
      <c r="BF139" s="159" t="e">
        <f t="shared" si="130"/>
        <v>#REF!</v>
      </c>
      <c r="BG139" s="159" t="e">
        <f t="shared" si="131"/>
        <v>#REF!</v>
      </c>
      <c r="BH139" s="86"/>
    </row>
    <row r="140" spans="1:60" ht="15" hidden="1">
      <c r="A140" s="110"/>
      <c r="B140" s="172"/>
      <c r="C140" s="162"/>
      <c r="D140" s="162"/>
      <c r="E140" s="226"/>
      <c r="F140" s="174"/>
      <c r="G140" s="174"/>
      <c r="H140" s="174"/>
      <c r="I140" s="176"/>
      <c r="J140" s="178"/>
      <c r="K140" s="174"/>
      <c r="L140" s="174"/>
      <c r="M140" s="174"/>
      <c r="N140" s="175"/>
      <c r="O140" s="177"/>
      <c r="P140" s="177"/>
      <c r="Q140" s="177"/>
      <c r="R140" s="177"/>
      <c r="S140" s="177"/>
      <c r="T140" s="159"/>
      <c r="U140" s="160"/>
      <c r="V140" s="160"/>
      <c r="W140" s="163"/>
      <c r="X140" s="177"/>
      <c r="Y140" s="178"/>
      <c r="Z140" s="179"/>
      <c r="AA140" s="179"/>
      <c r="AB140" s="179"/>
      <c r="AC140" s="160"/>
      <c r="AD140" s="160"/>
      <c r="AE140" s="180"/>
      <c r="AF140" s="180"/>
      <c r="AG140" s="160"/>
      <c r="AH140" s="160"/>
      <c r="AI140" s="159"/>
      <c r="AJ140" s="159"/>
      <c r="AK140" s="160"/>
      <c r="AL140" s="160"/>
      <c r="AM140" s="163"/>
      <c r="AN140" s="178"/>
      <c r="AO140" s="160"/>
      <c r="AP140" s="160"/>
      <c r="AQ140" s="160"/>
      <c r="AR140" s="163"/>
      <c r="AS140" s="159"/>
      <c r="AT140" s="160"/>
      <c r="AU140" s="160"/>
      <c r="AV140" s="160"/>
      <c r="AW140" s="163"/>
      <c r="AX140" s="159" t="e">
        <f t="shared" si="122"/>
        <v>#REF!</v>
      </c>
      <c r="AY140" s="159" t="e">
        <f t="shared" si="123"/>
        <v>#REF!</v>
      </c>
      <c r="AZ140" s="159" t="e">
        <f t="shared" si="124"/>
        <v>#REF!</v>
      </c>
      <c r="BA140" s="159" t="e">
        <f t="shared" si="125"/>
        <v>#REF!</v>
      </c>
      <c r="BB140" s="159" t="e">
        <f t="shared" si="126"/>
        <v>#REF!</v>
      </c>
      <c r="BC140" s="159" t="e">
        <f t="shared" si="127"/>
        <v>#REF!</v>
      </c>
      <c r="BD140" s="159" t="e">
        <f t="shared" si="128"/>
        <v>#REF!</v>
      </c>
      <c r="BE140" s="159" t="e">
        <f t="shared" si="129"/>
        <v>#REF!</v>
      </c>
      <c r="BF140" s="159" t="e">
        <f t="shared" si="130"/>
        <v>#REF!</v>
      </c>
      <c r="BG140" s="159" t="e">
        <f t="shared" si="131"/>
        <v>#REF!</v>
      </c>
      <c r="BH140" s="86"/>
    </row>
    <row r="141" spans="1:60" ht="15" hidden="1">
      <c r="A141" s="134"/>
      <c r="B141" s="172"/>
      <c r="C141" s="162"/>
      <c r="D141" s="162"/>
      <c r="E141" s="226"/>
      <c r="F141" s="174"/>
      <c r="G141" s="160"/>
      <c r="H141" s="174"/>
      <c r="I141" s="176"/>
      <c r="J141" s="178"/>
      <c r="K141" s="160"/>
      <c r="L141" s="160"/>
      <c r="M141" s="174"/>
      <c r="N141" s="175"/>
      <c r="O141" s="177"/>
      <c r="P141" s="177"/>
      <c r="Q141" s="177"/>
      <c r="R141" s="177"/>
      <c r="S141" s="177"/>
      <c r="T141" s="159"/>
      <c r="U141" s="160"/>
      <c r="V141" s="160"/>
      <c r="W141" s="163"/>
      <c r="X141" s="177"/>
      <c r="Y141" s="178"/>
      <c r="Z141" s="179"/>
      <c r="AA141" s="179"/>
      <c r="AB141" s="179"/>
      <c r="AC141" s="160"/>
      <c r="AD141" s="160"/>
      <c r="AE141" s="180"/>
      <c r="AF141" s="180"/>
      <c r="AG141" s="160"/>
      <c r="AH141" s="160"/>
      <c r="AI141" s="159"/>
      <c r="AJ141" s="159"/>
      <c r="AK141" s="160"/>
      <c r="AL141" s="160"/>
      <c r="AM141" s="163"/>
      <c r="AN141" s="178"/>
      <c r="AO141" s="160"/>
      <c r="AP141" s="160"/>
      <c r="AQ141" s="160"/>
      <c r="AR141" s="163"/>
      <c r="AS141" s="159"/>
      <c r="AT141" s="160"/>
      <c r="AU141" s="160"/>
      <c r="AV141" s="160"/>
      <c r="AW141" s="163"/>
      <c r="AX141" s="159" t="e">
        <f t="shared" si="122"/>
        <v>#REF!</v>
      </c>
      <c r="AY141" s="159" t="e">
        <f t="shared" si="123"/>
        <v>#REF!</v>
      </c>
      <c r="AZ141" s="159" t="e">
        <f t="shared" si="124"/>
        <v>#REF!</v>
      </c>
      <c r="BA141" s="159" t="e">
        <f t="shared" si="125"/>
        <v>#REF!</v>
      </c>
      <c r="BB141" s="159" t="e">
        <f t="shared" si="126"/>
        <v>#REF!</v>
      </c>
      <c r="BC141" s="159" t="e">
        <f t="shared" si="127"/>
        <v>#REF!</v>
      </c>
      <c r="BD141" s="159" t="e">
        <f t="shared" si="128"/>
        <v>#REF!</v>
      </c>
      <c r="BE141" s="159" t="e">
        <f t="shared" si="129"/>
        <v>#REF!</v>
      </c>
      <c r="BF141" s="159" t="e">
        <f t="shared" si="130"/>
        <v>#REF!</v>
      </c>
      <c r="BG141" s="159" t="e">
        <f t="shared" si="131"/>
        <v>#REF!</v>
      </c>
      <c r="BH141" s="86"/>
    </row>
    <row r="142" spans="1:60" ht="15" hidden="1">
      <c r="A142" s="135"/>
      <c r="B142" s="181"/>
      <c r="C142" s="230"/>
      <c r="D142" s="230"/>
      <c r="E142" s="231"/>
      <c r="F142" s="183"/>
      <c r="G142" s="187"/>
      <c r="H142" s="183"/>
      <c r="I142" s="185"/>
      <c r="J142" s="190"/>
      <c r="K142" s="187"/>
      <c r="L142" s="187"/>
      <c r="M142" s="183"/>
      <c r="N142" s="184"/>
      <c r="O142" s="189"/>
      <c r="P142" s="189"/>
      <c r="Q142" s="189"/>
      <c r="R142" s="189"/>
      <c r="S142" s="189"/>
      <c r="T142" s="186"/>
      <c r="U142" s="187"/>
      <c r="V142" s="187"/>
      <c r="W142" s="188"/>
      <c r="X142" s="189"/>
      <c r="Y142" s="190"/>
      <c r="Z142" s="191"/>
      <c r="AA142" s="191"/>
      <c r="AB142" s="191"/>
      <c r="AC142" s="187"/>
      <c r="AD142" s="187"/>
      <c r="AE142" s="192"/>
      <c r="AF142" s="192"/>
      <c r="AG142" s="187"/>
      <c r="AH142" s="187"/>
      <c r="AI142" s="159"/>
      <c r="AJ142" s="186"/>
      <c r="AK142" s="187"/>
      <c r="AL142" s="187"/>
      <c r="AM142" s="188"/>
      <c r="AN142" s="190"/>
      <c r="AO142" s="187"/>
      <c r="AP142" s="187"/>
      <c r="AQ142" s="187"/>
      <c r="AR142" s="188"/>
      <c r="AS142" s="186"/>
      <c r="AT142" s="187"/>
      <c r="AU142" s="187"/>
      <c r="AV142" s="187"/>
      <c r="AW142" s="188"/>
      <c r="AX142" s="159" t="e">
        <f t="shared" si="122"/>
        <v>#REF!</v>
      </c>
      <c r="AY142" s="159" t="e">
        <f t="shared" si="123"/>
        <v>#REF!</v>
      </c>
      <c r="AZ142" s="159" t="e">
        <f t="shared" si="124"/>
        <v>#REF!</v>
      </c>
      <c r="BA142" s="159" t="e">
        <f t="shared" si="125"/>
        <v>#REF!</v>
      </c>
      <c r="BB142" s="159" t="e">
        <f t="shared" si="126"/>
        <v>#REF!</v>
      </c>
      <c r="BC142" s="159" t="e">
        <f t="shared" si="127"/>
        <v>#REF!</v>
      </c>
      <c r="BD142" s="159" t="e">
        <f t="shared" si="128"/>
        <v>#REF!</v>
      </c>
      <c r="BE142" s="159" t="e">
        <f t="shared" si="129"/>
        <v>#REF!</v>
      </c>
      <c r="BF142" s="159" t="e">
        <f t="shared" si="130"/>
        <v>#REF!</v>
      </c>
      <c r="BG142" s="159" t="e">
        <f t="shared" si="131"/>
        <v>#REF!</v>
      </c>
      <c r="BH142" s="86"/>
    </row>
    <row r="143" spans="1:60" ht="15" hidden="1">
      <c r="A143" s="130"/>
      <c r="B143" s="196"/>
      <c r="C143" s="197"/>
      <c r="D143" s="197"/>
      <c r="E143" s="232"/>
      <c r="F143" s="199"/>
      <c r="G143" s="199"/>
      <c r="H143" s="199"/>
      <c r="I143" s="233"/>
      <c r="J143" s="198"/>
      <c r="K143" s="199"/>
      <c r="L143" s="199"/>
      <c r="M143" s="199"/>
      <c r="N143" s="200"/>
      <c r="O143" s="205"/>
      <c r="P143" s="205"/>
      <c r="Q143" s="205"/>
      <c r="R143" s="205"/>
      <c r="S143" s="205"/>
      <c r="T143" s="202"/>
      <c r="U143" s="203"/>
      <c r="V143" s="203"/>
      <c r="W143" s="204"/>
      <c r="X143" s="205"/>
      <c r="Y143" s="202"/>
      <c r="Z143" s="206"/>
      <c r="AA143" s="206"/>
      <c r="AB143" s="206"/>
      <c r="AC143" s="203"/>
      <c r="AD143" s="203"/>
      <c r="AE143" s="204"/>
      <c r="AF143" s="207"/>
      <c r="AG143" s="197"/>
      <c r="AH143" s="197"/>
      <c r="AI143" s="197"/>
      <c r="AJ143" s="202"/>
      <c r="AK143" s="203"/>
      <c r="AL143" s="203"/>
      <c r="AM143" s="204"/>
      <c r="AN143" s="202"/>
      <c r="AO143" s="203"/>
      <c r="AP143" s="203"/>
      <c r="AQ143" s="203"/>
      <c r="AR143" s="204"/>
      <c r="AS143" s="208"/>
      <c r="AT143" s="203"/>
      <c r="AU143" s="203"/>
      <c r="AV143" s="203"/>
      <c r="AW143" s="204"/>
      <c r="AX143" s="202"/>
      <c r="AY143" s="203"/>
      <c r="AZ143" s="203"/>
      <c r="BA143" s="203"/>
      <c r="BB143" s="204"/>
      <c r="BC143" s="208"/>
      <c r="BD143" s="203"/>
      <c r="BE143" s="203"/>
      <c r="BF143" s="203"/>
      <c r="BG143" s="204"/>
      <c r="BH143" s="86"/>
    </row>
    <row r="144" ht="15" hidden="1"/>
    <row r="147" spans="1:48" ht="15">
      <c r="A147" s="1" t="s">
        <v>83</v>
      </c>
      <c r="AQ147" s="1" t="s">
        <v>84</v>
      </c>
      <c r="AV147" s="1" t="s">
        <v>84</v>
      </c>
    </row>
    <row r="149" spans="1:48" ht="15" hidden="1">
      <c r="A149" s="1" t="s">
        <v>87</v>
      </c>
      <c r="AQ149" s="1" t="s">
        <v>88</v>
      </c>
      <c r="AV149" s="1" t="s">
        <v>88</v>
      </c>
    </row>
    <row r="150" ht="15" hidden="1"/>
    <row r="151" spans="1:48" ht="15">
      <c r="A151" s="1" t="s">
        <v>89</v>
      </c>
      <c r="AQ151" s="1" t="s">
        <v>90</v>
      </c>
      <c r="AV151" s="1" t="s">
        <v>90</v>
      </c>
    </row>
    <row r="153" spans="1:48" ht="15">
      <c r="A153" s="1" t="s">
        <v>91</v>
      </c>
      <c r="AQ153" s="1" t="s">
        <v>84</v>
      </c>
      <c r="AV153" s="1" t="s">
        <v>84</v>
      </c>
    </row>
    <row r="155" spans="1:48" ht="15">
      <c r="A155" s="1" t="s">
        <v>92</v>
      </c>
      <c r="AQ155" s="1" t="s">
        <v>93</v>
      </c>
      <c r="AV155" s="1" t="s">
        <v>93</v>
      </c>
    </row>
    <row r="157" spans="1:48" ht="15">
      <c r="A157" s="1" t="s">
        <v>94</v>
      </c>
      <c r="AQ157" s="1" t="s">
        <v>80</v>
      </c>
      <c r="AV157" s="1" t="s">
        <v>90</v>
      </c>
    </row>
  </sheetData>
  <sheetProtection selectLockedCells="1" selectUnlockedCells="1"/>
  <printOptions/>
  <pageMargins left="0.7083333333333334" right="0.7083333333333334" top="0.5513888888888889" bottom="0.5513888888888889" header="0.5118110236220472" footer="0.5118110236220472"/>
  <pageSetup horizontalDpi="300" verticalDpi="300" orientation="landscape" pageOrder="overThenDown" paperSiz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2"/>
  <sheetViews>
    <sheetView view="pageBreakPreview" zoomScale="90" zoomScaleNormal="72" zoomScaleSheetLayoutView="90" zoomScalePageLayoutView="0" workbookViewId="0" topLeftCell="A1">
      <selection activeCell="A1" sqref="A1:IV16384"/>
    </sheetView>
  </sheetViews>
  <sheetFormatPr defaultColWidth="8.375" defaultRowHeight="14.25"/>
  <cols>
    <col min="1" max="1" width="69.125" style="2" customWidth="1"/>
    <col min="2" max="2" width="28.25390625" style="375" customWidth="1"/>
    <col min="3" max="3" width="51.125" style="375" customWidth="1"/>
    <col min="4" max="4" width="11.375" style="2" customWidth="1"/>
    <col min="5" max="5" width="53.875" style="376" customWidth="1"/>
    <col min="6" max="7" width="8.375" style="2" customWidth="1"/>
    <col min="8" max="8" width="54.875" style="2" customWidth="1"/>
    <col min="9" max="16384" width="8.375" style="2" customWidth="1"/>
  </cols>
  <sheetData>
    <row r="1" spans="1:5" ht="15">
      <c r="A1" s="459"/>
      <c r="B1" s="459"/>
      <c r="C1" s="459"/>
      <c r="D1" s="459"/>
      <c r="E1" s="459"/>
    </row>
    <row r="2" spans="1:5" ht="47.25" customHeight="1">
      <c r="A2" s="460" t="s">
        <v>227</v>
      </c>
      <c r="B2" s="460"/>
      <c r="C2" s="460"/>
      <c r="D2" s="460"/>
      <c r="E2" s="460"/>
    </row>
    <row r="3" spans="1:5" ht="24.75" customHeight="1">
      <c r="A3" s="461" t="s">
        <v>135</v>
      </c>
      <c r="B3" s="461"/>
      <c r="C3" s="461"/>
      <c r="D3" s="461"/>
      <c r="E3" s="461"/>
    </row>
    <row r="4" spans="1:5" ht="77.25" customHeight="1">
      <c r="A4" s="462" t="s">
        <v>136</v>
      </c>
      <c r="B4" s="462" t="s">
        <v>137</v>
      </c>
      <c r="C4" s="462"/>
      <c r="D4" s="428" t="s">
        <v>138</v>
      </c>
      <c r="E4" s="462" t="s">
        <v>139</v>
      </c>
    </row>
    <row r="5" spans="1:5" ht="50.25" customHeight="1">
      <c r="A5" s="462"/>
      <c r="B5" s="427" t="s">
        <v>140</v>
      </c>
      <c r="C5" s="427" t="s">
        <v>141</v>
      </c>
      <c r="D5" s="429" t="s">
        <v>142</v>
      </c>
      <c r="E5" s="462"/>
    </row>
    <row r="6" spans="1:5" ht="25.5" customHeight="1" hidden="1">
      <c r="A6" s="430" t="s">
        <v>143</v>
      </c>
      <c r="B6" s="431"/>
      <c r="C6" s="431"/>
      <c r="D6" s="432"/>
      <c r="E6" s="433"/>
    </row>
    <row r="7" spans="1:5" ht="21" customHeight="1" hidden="1">
      <c r="A7" s="434" t="s">
        <v>144</v>
      </c>
      <c r="B7" s="463" t="s">
        <v>145</v>
      </c>
      <c r="C7" s="463"/>
      <c r="D7" s="429">
        <v>4</v>
      </c>
      <c r="E7" s="436"/>
    </row>
    <row r="8" spans="1:5" ht="22.5" customHeight="1">
      <c r="A8" s="437" t="s">
        <v>146</v>
      </c>
      <c r="B8" s="464"/>
      <c r="C8" s="464"/>
      <c r="D8" s="438"/>
      <c r="E8" s="439"/>
    </row>
    <row r="9" spans="1:5" ht="27" hidden="1">
      <c r="A9" s="440" t="s">
        <v>147</v>
      </c>
      <c r="B9" s="465"/>
      <c r="C9" s="465"/>
      <c r="D9" s="441"/>
      <c r="E9" s="442"/>
    </row>
    <row r="10" spans="1:5" ht="20.25" customHeight="1" hidden="1">
      <c r="A10" s="443" t="s">
        <v>148</v>
      </c>
      <c r="B10" s="463" t="s">
        <v>149</v>
      </c>
      <c r="C10" s="463"/>
      <c r="D10" s="444">
        <v>5</v>
      </c>
      <c r="E10" s="444">
        <v>214</v>
      </c>
    </row>
    <row r="11" spans="1:5" ht="18" customHeight="1" hidden="1">
      <c r="A11" s="443" t="s">
        <v>150</v>
      </c>
      <c r="B11" s="435" t="s">
        <v>151</v>
      </c>
      <c r="C11" s="435" t="s">
        <v>152</v>
      </c>
      <c r="D11" s="444">
        <v>14</v>
      </c>
      <c r="E11" s="444">
        <v>214</v>
      </c>
    </row>
    <row r="12" spans="1:5" ht="20.25" customHeight="1">
      <c r="A12" s="445" t="s">
        <v>153</v>
      </c>
      <c r="B12" s="466"/>
      <c r="C12" s="466"/>
      <c r="D12" s="446"/>
      <c r="E12" s="446"/>
    </row>
    <row r="13" spans="1:5" ht="18.75" customHeight="1" hidden="1">
      <c r="A13" s="447" t="s">
        <v>154</v>
      </c>
      <c r="B13" s="463" t="s">
        <v>155</v>
      </c>
      <c r="C13" s="463"/>
      <c r="D13" s="448">
        <v>14</v>
      </c>
      <c r="E13" s="448">
        <v>212</v>
      </c>
    </row>
    <row r="14" spans="1:5" ht="28.5" customHeight="1">
      <c r="A14" s="449" t="s">
        <v>156</v>
      </c>
      <c r="B14" s="467" t="s">
        <v>204</v>
      </c>
      <c r="C14" s="467"/>
      <c r="D14" s="390">
        <v>4</v>
      </c>
      <c r="E14" s="456">
        <v>221</v>
      </c>
    </row>
    <row r="15" spans="1:5" ht="25.5" customHeight="1">
      <c r="A15" s="449"/>
      <c r="B15" s="467" t="s">
        <v>205</v>
      </c>
      <c r="C15" s="467"/>
      <c r="D15" s="390">
        <v>4</v>
      </c>
      <c r="E15" s="457"/>
    </row>
    <row r="16" spans="1:5" ht="27" customHeight="1">
      <c r="A16" s="447" t="s">
        <v>156</v>
      </c>
      <c r="B16" s="467" t="s">
        <v>214</v>
      </c>
      <c r="C16" s="467"/>
      <c r="D16" s="390">
        <v>4</v>
      </c>
      <c r="E16" s="457"/>
    </row>
    <row r="17" spans="1:5" ht="27" customHeight="1">
      <c r="A17" s="447"/>
      <c r="B17" s="470" t="s">
        <v>213</v>
      </c>
      <c r="C17" s="469"/>
      <c r="D17" s="390">
        <v>4</v>
      </c>
      <c r="E17" s="458"/>
    </row>
    <row r="18" spans="1:5" ht="18.75" customHeight="1">
      <c r="A18" s="447"/>
      <c r="B18" s="407"/>
      <c r="C18" s="407"/>
      <c r="D18" s="390"/>
      <c r="E18" s="390"/>
    </row>
    <row r="19" spans="1:5" ht="26.25" customHeight="1">
      <c r="A19" s="447" t="s">
        <v>157</v>
      </c>
      <c r="B19" s="468" t="s">
        <v>206</v>
      </c>
      <c r="C19" s="469"/>
      <c r="D19" s="456">
        <v>4</v>
      </c>
      <c r="E19" s="456">
        <v>221</v>
      </c>
    </row>
    <row r="20" spans="1:5" ht="26.25" customHeight="1">
      <c r="A20" s="447"/>
      <c r="B20" s="468" t="s">
        <v>207</v>
      </c>
      <c r="C20" s="469"/>
      <c r="D20" s="457"/>
      <c r="E20" s="457"/>
    </row>
    <row r="21" spans="1:5" ht="26.25" customHeight="1">
      <c r="A21" s="447"/>
      <c r="B21" s="468" t="s">
        <v>208</v>
      </c>
      <c r="C21" s="469"/>
      <c r="D21" s="457"/>
      <c r="E21" s="457"/>
    </row>
    <row r="22" spans="1:5" ht="26.25" customHeight="1">
      <c r="A22" s="447"/>
      <c r="B22" s="468" t="s">
        <v>209</v>
      </c>
      <c r="C22" s="469"/>
      <c r="D22" s="458"/>
      <c r="E22" s="458"/>
    </row>
    <row r="23" spans="1:5" ht="18.75" customHeight="1">
      <c r="A23" s="447"/>
      <c r="B23" s="407"/>
      <c r="C23" s="407"/>
      <c r="D23" s="390"/>
      <c r="E23" s="390"/>
    </row>
    <row r="24" spans="1:5" ht="24.75" customHeight="1">
      <c r="A24" s="447" t="s">
        <v>158</v>
      </c>
      <c r="B24" s="467" t="s">
        <v>159</v>
      </c>
      <c r="C24" s="467"/>
      <c r="D24" s="390">
        <v>2</v>
      </c>
      <c r="E24" s="390">
        <v>221</v>
      </c>
    </row>
    <row r="25" spans="1:5" ht="18.75" customHeight="1">
      <c r="A25" s="447"/>
      <c r="B25" s="407"/>
      <c r="C25" s="407"/>
      <c r="D25" s="390"/>
      <c r="E25" s="390"/>
    </row>
    <row r="26" spans="1:5" s="377" customFormat="1" ht="23.25" customHeight="1">
      <c r="A26" s="447" t="s">
        <v>154</v>
      </c>
      <c r="B26" s="467" t="s">
        <v>160</v>
      </c>
      <c r="C26" s="467"/>
      <c r="D26" s="390">
        <v>18</v>
      </c>
      <c r="E26" s="390">
        <v>216</v>
      </c>
    </row>
    <row r="27" spans="1:5" s="377" customFormat="1" ht="23.25" customHeight="1">
      <c r="A27" s="447"/>
      <c r="B27" s="407"/>
      <c r="C27" s="407"/>
      <c r="D27" s="390"/>
      <c r="E27" s="390"/>
    </row>
    <row r="28" spans="1:5" s="377" customFormat="1" ht="23.25" customHeight="1">
      <c r="A28" s="447" t="s">
        <v>212</v>
      </c>
      <c r="B28" s="407" t="s">
        <v>215</v>
      </c>
      <c r="C28" s="407"/>
      <c r="D28" s="390">
        <v>4</v>
      </c>
      <c r="E28" s="390">
        <v>212</v>
      </c>
    </row>
    <row r="29" spans="1:5" s="377" customFormat="1" ht="23.25" customHeight="1">
      <c r="A29" s="447"/>
      <c r="B29" s="407"/>
      <c r="C29" s="407" t="s">
        <v>216</v>
      </c>
      <c r="D29" s="390">
        <v>4</v>
      </c>
      <c r="E29" s="390">
        <v>212</v>
      </c>
    </row>
    <row r="30" spans="1:5" ht="18.75" customHeight="1">
      <c r="A30" s="447"/>
      <c r="B30" s="467"/>
      <c r="C30" s="467"/>
      <c r="D30" s="390"/>
      <c r="E30" s="390"/>
    </row>
    <row r="31" spans="1:5" ht="27" customHeight="1">
      <c r="A31" s="445" t="s">
        <v>161</v>
      </c>
      <c r="B31" s="475"/>
      <c r="C31" s="475"/>
      <c r="D31" s="410"/>
      <c r="E31" s="410"/>
    </row>
    <row r="32" spans="1:5" ht="26.25" customHeight="1">
      <c r="A32" s="450" t="s">
        <v>162</v>
      </c>
      <c r="B32" s="467" t="s">
        <v>202</v>
      </c>
      <c r="C32" s="467"/>
      <c r="D32" s="390">
        <v>6</v>
      </c>
      <c r="E32" s="390">
        <v>213</v>
      </c>
    </row>
    <row r="33" spans="1:5" ht="25.5" customHeight="1">
      <c r="A33" s="445" t="s">
        <v>164</v>
      </c>
      <c r="B33" s="475"/>
      <c r="C33" s="475"/>
      <c r="D33" s="410"/>
      <c r="E33" s="410"/>
    </row>
    <row r="34" spans="1:6" ht="30" customHeight="1">
      <c r="A34" s="447" t="s">
        <v>165</v>
      </c>
      <c r="B34" s="472" t="s">
        <v>166</v>
      </c>
      <c r="C34" s="472"/>
      <c r="D34" s="390">
        <v>12</v>
      </c>
      <c r="E34" s="390">
        <v>216</v>
      </c>
      <c r="F34" s="378"/>
    </row>
    <row r="35" spans="1:6" ht="18" customHeight="1">
      <c r="A35" s="451"/>
      <c r="B35" s="414"/>
      <c r="C35" s="414"/>
      <c r="D35" s="415"/>
      <c r="E35" s="416"/>
      <c r="F35" s="378"/>
    </row>
    <row r="36" spans="1:6" ht="23.25" customHeight="1">
      <c r="A36" s="447" t="s">
        <v>219</v>
      </c>
      <c r="B36" s="417"/>
      <c r="C36" s="417" t="s">
        <v>168</v>
      </c>
      <c r="D36" s="390">
        <v>12</v>
      </c>
      <c r="E36" s="390">
        <v>218</v>
      </c>
      <c r="F36" s="378"/>
    </row>
    <row r="37" spans="1:8" ht="25.5" customHeight="1">
      <c r="A37" s="447" t="s">
        <v>167</v>
      </c>
      <c r="B37" s="413" t="s">
        <v>169</v>
      </c>
      <c r="C37" s="413"/>
      <c r="D37" s="390">
        <v>12</v>
      </c>
      <c r="E37" s="390">
        <v>214</v>
      </c>
      <c r="F37" s="378"/>
      <c r="H37" s="379"/>
    </row>
    <row r="38" spans="1:6" ht="25.5" customHeight="1">
      <c r="A38" s="445" t="s">
        <v>170</v>
      </c>
      <c r="B38" s="475"/>
      <c r="C38" s="475"/>
      <c r="D38" s="410"/>
      <c r="E38" s="410"/>
      <c r="F38" s="378"/>
    </row>
    <row r="39" spans="1:6" s="377" customFormat="1" ht="31.5" customHeight="1">
      <c r="A39" s="495" t="s">
        <v>221</v>
      </c>
      <c r="B39" s="476" t="s">
        <v>222</v>
      </c>
      <c r="C39" s="477"/>
      <c r="D39" s="491">
        <v>6</v>
      </c>
      <c r="E39" s="493">
        <v>211</v>
      </c>
      <c r="F39" s="380"/>
    </row>
    <row r="40" spans="1:6" s="377" customFormat="1" ht="21" customHeight="1">
      <c r="A40" s="496"/>
      <c r="B40" s="478"/>
      <c r="C40" s="479"/>
      <c r="D40" s="492"/>
      <c r="E40" s="494"/>
      <c r="F40" s="380"/>
    </row>
    <row r="41" spans="1:6" ht="23.25" customHeight="1">
      <c r="A41" s="445" t="s">
        <v>171</v>
      </c>
      <c r="B41" s="419"/>
      <c r="C41" s="419"/>
      <c r="D41" s="410"/>
      <c r="E41" s="410"/>
      <c r="F41" s="378"/>
    </row>
    <row r="42" spans="1:8" ht="20.25" customHeight="1">
      <c r="A42" s="471" t="s">
        <v>220</v>
      </c>
      <c r="B42" s="472" t="s">
        <v>223</v>
      </c>
      <c r="C42" s="472"/>
      <c r="D42" s="473">
        <v>12</v>
      </c>
      <c r="E42" s="474">
        <v>214</v>
      </c>
      <c r="F42" s="378"/>
      <c r="H42" s="379"/>
    </row>
    <row r="43" spans="1:6" ht="9.75" customHeight="1">
      <c r="A43" s="471"/>
      <c r="B43" s="472"/>
      <c r="C43" s="472"/>
      <c r="D43" s="473"/>
      <c r="E43" s="474"/>
      <c r="F43" s="378"/>
    </row>
    <row r="44" spans="1:6" ht="20.25" customHeight="1">
      <c r="A44" s="452"/>
      <c r="B44" s="488"/>
      <c r="C44" s="488"/>
      <c r="D44" s="488"/>
      <c r="E44" s="488"/>
      <c r="F44" s="378"/>
    </row>
    <row r="45" spans="1:8" ht="24.75" customHeight="1" hidden="1">
      <c r="A45" s="447"/>
      <c r="B45" s="420"/>
      <c r="C45" s="420"/>
      <c r="D45" s="390"/>
      <c r="E45" s="390"/>
      <c r="F45" s="378"/>
      <c r="H45" s="381"/>
    </row>
    <row r="46" spans="1:8" ht="25.5" customHeight="1" hidden="1">
      <c r="A46" s="447"/>
      <c r="B46" s="420"/>
      <c r="C46" s="420"/>
      <c r="D46" s="390"/>
      <c r="E46" s="390"/>
      <c r="F46" s="378"/>
      <c r="H46" s="381"/>
    </row>
    <row r="47" spans="1:6" ht="24.75" customHeight="1">
      <c r="A47" s="437" t="s">
        <v>172</v>
      </c>
      <c r="B47" s="480"/>
      <c r="C47" s="480"/>
      <c r="D47" s="389"/>
      <c r="E47" s="389"/>
      <c r="F47" s="378"/>
    </row>
    <row r="48" spans="1:6" s="377" customFormat="1" ht="24.75" customHeight="1">
      <c r="A48" s="447" t="s">
        <v>173</v>
      </c>
      <c r="B48" s="467" t="s">
        <v>174</v>
      </c>
      <c r="C48" s="467"/>
      <c r="D48" s="390">
        <v>6</v>
      </c>
      <c r="E48" s="390">
        <v>222</v>
      </c>
      <c r="F48" s="380"/>
    </row>
    <row r="49" spans="1:6" ht="18.75" customHeight="1">
      <c r="A49" s="447"/>
      <c r="B49" s="412"/>
      <c r="C49" s="411"/>
      <c r="D49" s="390"/>
      <c r="E49" s="390"/>
      <c r="F49" s="378"/>
    </row>
    <row r="50" spans="1:8" ht="18.75" customHeight="1">
      <c r="A50" s="437" t="s">
        <v>175</v>
      </c>
      <c r="B50" s="421"/>
      <c r="C50" s="422"/>
      <c r="D50" s="389"/>
      <c r="E50" s="389"/>
      <c r="F50" s="378"/>
      <c r="H50" s="382"/>
    </row>
    <row r="51" spans="1:8" s="377" customFormat="1" ht="24.75" customHeight="1">
      <c r="A51" s="451" t="s">
        <v>176</v>
      </c>
      <c r="B51" s="482" t="s">
        <v>177</v>
      </c>
      <c r="C51" s="482"/>
      <c r="D51" s="390">
        <v>6</v>
      </c>
      <c r="E51" s="390">
        <v>222</v>
      </c>
      <c r="F51" s="380"/>
      <c r="H51" s="383"/>
    </row>
    <row r="52" spans="1:8" ht="18.75" customHeight="1">
      <c r="A52" s="451"/>
      <c r="B52" s="423"/>
      <c r="C52" s="424"/>
      <c r="D52" s="390"/>
      <c r="E52" s="390"/>
      <c r="F52" s="378"/>
      <c r="H52" s="384"/>
    </row>
    <row r="53" spans="1:8" ht="18.75" customHeight="1">
      <c r="A53" s="451"/>
      <c r="B53" s="423"/>
      <c r="C53" s="424"/>
      <c r="D53" s="390"/>
      <c r="E53" s="390"/>
      <c r="F53" s="378"/>
      <c r="H53" s="384"/>
    </row>
    <row r="54" spans="1:8" ht="23.25" customHeight="1">
      <c r="A54" s="437" t="s">
        <v>178</v>
      </c>
      <c r="B54" s="421"/>
      <c r="C54" s="422"/>
      <c r="D54" s="389"/>
      <c r="E54" s="389"/>
      <c r="F54" s="378"/>
      <c r="H54" s="382"/>
    </row>
    <row r="55" spans="1:8" ht="24.75" customHeight="1">
      <c r="A55" s="451" t="s">
        <v>179</v>
      </c>
      <c r="B55" s="482" t="s">
        <v>210</v>
      </c>
      <c r="C55" s="482"/>
      <c r="D55" s="390">
        <v>12</v>
      </c>
      <c r="E55" s="390">
        <v>210</v>
      </c>
      <c r="F55" s="378"/>
      <c r="H55" s="384"/>
    </row>
    <row r="56" spans="1:8" ht="18.75" customHeight="1">
      <c r="A56" s="451"/>
      <c r="B56" s="412"/>
      <c r="C56" s="411"/>
      <c r="D56" s="390"/>
      <c r="E56" s="390"/>
      <c r="F56" s="378"/>
      <c r="H56" s="384"/>
    </row>
    <row r="57" spans="1:6" ht="25.5" customHeight="1">
      <c r="A57" s="437" t="s">
        <v>180</v>
      </c>
      <c r="B57" s="421"/>
      <c r="C57" s="422"/>
      <c r="D57" s="389"/>
      <c r="E57" s="389"/>
      <c r="F57" s="378"/>
    </row>
    <row r="58" spans="1:6" s="377" customFormat="1" ht="24.75" customHeight="1">
      <c r="A58" s="451" t="s">
        <v>218</v>
      </c>
      <c r="B58" s="467" t="s">
        <v>174</v>
      </c>
      <c r="C58" s="467"/>
      <c r="D58" s="390">
        <v>6</v>
      </c>
      <c r="E58" s="390">
        <v>213</v>
      </c>
      <c r="F58" s="380"/>
    </row>
    <row r="59" spans="1:6" ht="18.75" customHeight="1">
      <c r="A59" s="451"/>
      <c r="B59" s="407"/>
      <c r="C59" s="407"/>
      <c r="D59" s="390"/>
      <c r="E59" s="390"/>
      <c r="F59" s="378"/>
    </row>
    <row r="60" spans="1:8" ht="27.75" customHeight="1">
      <c r="A60" s="437" t="s">
        <v>181</v>
      </c>
      <c r="B60" s="480"/>
      <c r="C60" s="480"/>
      <c r="D60" s="389"/>
      <c r="E60" s="389"/>
      <c r="F60" s="378"/>
      <c r="H60" s="382"/>
    </row>
    <row r="61" spans="1:8" ht="25.5" customHeight="1">
      <c r="A61" s="447" t="s">
        <v>182</v>
      </c>
      <c r="B61" s="407" t="s">
        <v>183</v>
      </c>
      <c r="C61" s="407" t="s">
        <v>184</v>
      </c>
      <c r="D61" s="390">
        <v>6</v>
      </c>
      <c r="E61" s="390" t="s">
        <v>185</v>
      </c>
      <c r="F61" s="378"/>
      <c r="H61" s="379"/>
    </row>
    <row r="62" spans="1:8" ht="19.5" customHeight="1">
      <c r="A62" s="447"/>
      <c r="B62" s="467"/>
      <c r="C62" s="467"/>
      <c r="D62" s="390"/>
      <c r="E62" s="390"/>
      <c r="F62" s="378"/>
      <c r="H62" s="385"/>
    </row>
    <row r="63" spans="1:8" ht="19.5" customHeight="1">
      <c r="A63" s="447"/>
      <c r="B63" s="467"/>
      <c r="C63" s="467"/>
      <c r="D63" s="390"/>
      <c r="E63" s="390"/>
      <c r="F63" s="378"/>
      <c r="H63" s="385"/>
    </row>
    <row r="64" spans="1:6" ht="18.75" customHeight="1">
      <c r="A64" s="437" t="s">
        <v>186</v>
      </c>
      <c r="B64" s="480"/>
      <c r="C64" s="480"/>
      <c r="D64" s="389"/>
      <c r="E64" s="389"/>
      <c r="F64" s="378"/>
    </row>
    <row r="65" spans="1:8" s="387" customFormat="1" ht="29.25" customHeight="1">
      <c r="A65" s="481" t="s">
        <v>187</v>
      </c>
      <c r="B65" s="467" t="s">
        <v>163</v>
      </c>
      <c r="C65" s="467"/>
      <c r="D65" s="418">
        <v>6</v>
      </c>
      <c r="E65" s="418" t="s">
        <v>188</v>
      </c>
      <c r="F65" s="386"/>
      <c r="H65" s="382"/>
    </row>
    <row r="66" spans="1:8" s="387" customFormat="1" ht="21" customHeight="1" hidden="1">
      <c r="A66" s="481"/>
      <c r="B66" s="488"/>
      <c r="C66" s="488"/>
      <c r="D66" s="418"/>
      <c r="E66" s="418"/>
      <c r="F66" s="386"/>
      <c r="H66" s="382"/>
    </row>
    <row r="67" spans="1:8" ht="26.25" customHeight="1">
      <c r="A67" s="437" t="s">
        <v>189</v>
      </c>
      <c r="B67" s="480"/>
      <c r="C67" s="480"/>
      <c r="D67" s="389"/>
      <c r="E67" s="389"/>
      <c r="F67" s="378"/>
      <c r="H67" s="377"/>
    </row>
    <row r="68" spans="1:8" s="377" customFormat="1" ht="13.5" customHeight="1">
      <c r="A68" s="497" t="s">
        <v>190</v>
      </c>
      <c r="B68" s="467" t="s">
        <v>191</v>
      </c>
      <c r="C68" s="467"/>
      <c r="D68" s="489">
        <v>6</v>
      </c>
      <c r="E68" s="490">
        <v>212</v>
      </c>
      <c r="F68" s="380"/>
      <c r="H68" s="2"/>
    </row>
    <row r="69" spans="1:8" s="377" customFormat="1" ht="18.75" customHeight="1">
      <c r="A69" s="497"/>
      <c r="B69" s="467"/>
      <c r="C69" s="467"/>
      <c r="D69" s="489"/>
      <c r="E69" s="490"/>
      <c r="F69" s="380"/>
      <c r="H69" s="2"/>
    </row>
    <row r="70" spans="1:8" ht="24.75" customHeight="1">
      <c r="A70" s="437" t="s">
        <v>192</v>
      </c>
      <c r="B70" s="480"/>
      <c r="C70" s="480"/>
      <c r="D70" s="389"/>
      <c r="E70" s="389"/>
      <c r="F70" s="378"/>
      <c r="H70" s="377"/>
    </row>
    <row r="71" spans="1:8" s="377" customFormat="1" ht="29.25" customHeight="1">
      <c r="A71" s="447" t="s">
        <v>193</v>
      </c>
      <c r="B71" s="486" t="s">
        <v>194</v>
      </c>
      <c r="C71" s="486"/>
      <c r="D71" s="390">
        <v>6</v>
      </c>
      <c r="E71" s="425">
        <v>212</v>
      </c>
      <c r="F71" s="380"/>
      <c r="H71" s="2"/>
    </row>
    <row r="72" spans="1:8" s="377" customFormat="1" ht="18.75" customHeight="1">
      <c r="A72" s="447"/>
      <c r="B72" s="486"/>
      <c r="C72" s="486"/>
      <c r="D72" s="390"/>
      <c r="E72" s="426"/>
      <c r="F72" s="380"/>
      <c r="H72" s="2"/>
    </row>
    <row r="73" spans="1:6" ht="27.75">
      <c r="A73" s="437" t="s">
        <v>195</v>
      </c>
      <c r="B73" s="480"/>
      <c r="C73" s="480"/>
      <c r="D73" s="389"/>
      <c r="E73" s="389"/>
      <c r="F73" s="378"/>
    </row>
    <row r="74" spans="1:6" ht="33.75" customHeight="1">
      <c r="A74" s="447" t="s">
        <v>203</v>
      </c>
      <c r="B74" s="467" t="s">
        <v>211</v>
      </c>
      <c r="C74" s="467"/>
      <c r="D74" s="390">
        <v>4</v>
      </c>
      <c r="E74" s="390">
        <v>219</v>
      </c>
      <c r="F74" s="378"/>
    </row>
    <row r="75" spans="1:5" ht="19.5" customHeight="1" hidden="1">
      <c r="A75" s="437" t="s">
        <v>192</v>
      </c>
      <c r="B75" s="388"/>
      <c r="C75" s="388"/>
      <c r="D75" s="389"/>
      <c r="E75" s="389"/>
    </row>
    <row r="76" spans="1:5" ht="19.5" customHeight="1" hidden="1">
      <c r="A76" s="447" t="s">
        <v>196</v>
      </c>
      <c r="B76" s="467" t="s">
        <v>197</v>
      </c>
      <c r="C76" s="467"/>
      <c r="D76" s="390">
        <v>6</v>
      </c>
      <c r="E76" s="390">
        <v>213</v>
      </c>
    </row>
    <row r="77" spans="1:5" ht="27" hidden="1">
      <c r="A77" s="437" t="s">
        <v>180</v>
      </c>
      <c r="B77" s="487"/>
      <c r="C77" s="487"/>
      <c r="D77" s="389"/>
      <c r="E77" s="389"/>
    </row>
    <row r="78" spans="1:5" ht="19.5" customHeight="1" hidden="1">
      <c r="A78" s="453" t="s">
        <v>198</v>
      </c>
      <c r="B78" s="467" t="s">
        <v>199</v>
      </c>
      <c r="C78" s="467"/>
      <c r="D78" s="391">
        <v>12</v>
      </c>
      <c r="E78" s="392">
        <v>218</v>
      </c>
    </row>
    <row r="79" spans="1:5" ht="27.75">
      <c r="A79" s="447"/>
      <c r="B79" s="467"/>
      <c r="C79" s="467"/>
      <c r="D79" s="393"/>
      <c r="E79" s="390"/>
    </row>
    <row r="80" ht="12.75" customHeight="1">
      <c r="A80" s="394"/>
    </row>
    <row r="81" spans="1:6" ht="33">
      <c r="A81" s="395" t="s">
        <v>200</v>
      </c>
      <c r="B81" s="396"/>
      <c r="C81" s="396"/>
      <c r="D81" s="397"/>
      <c r="E81" s="397"/>
      <c r="F81" s="398"/>
    </row>
    <row r="82" spans="1:6" s="377" customFormat="1" ht="30.75">
      <c r="A82" s="408" t="s">
        <v>228</v>
      </c>
      <c r="B82" s="399"/>
      <c r="C82" s="400" t="s">
        <v>201</v>
      </c>
      <c r="D82" s="400" t="s">
        <v>217</v>
      </c>
      <c r="E82" s="400" t="s">
        <v>176</v>
      </c>
      <c r="F82" s="400"/>
    </row>
    <row r="83" spans="1:6" s="377" customFormat="1" ht="30.75">
      <c r="A83" s="409"/>
      <c r="B83" s="399"/>
      <c r="C83" s="483"/>
      <c r="D83" s="483"/>
      <c r="E83" s="483"/>
      <c r="F83" s="400"/>
    </row>
    <row r="84" spans="1:6" s="377" customFormat="1" ht="31.5" thickBot="1">
      <c r="A84" s="408"/>
      <c r="B84" s="399"/>
      <c r="C84" s="400" t="s">
        <v>224</v>
      </c>
      <c r="D84" s="400"/>
      <c r="E84" s="400"/>
      <c r="F84" s="400"/>
    </row>
    <row r="85" spans="1:6" s="377" customFormat="1" ht="31.5" thickBot="1">
      <c r="A85" s="408"/>
      <c r="B85" s="399"/>
      <c r="C85" s="400"/>
      <c r="D85" s="400"/>
      <c r="E85" s="400"/>
      <c r="F85" s="400"/>
    </row>
    <row r="86" spans="1:6" s="377" customFormat="1" ht="31.5" thickBot="1">
      <c r="A86" s="408"/>
      <c r="B86" s="399"/>
      <c r="C86" s="400"/>
      <c r="D86" s="400"/>
      <c r="E86" s="400"/>
      <c r="F86" s="400"/>
    </row>
    <row r="87" spans="1:6" s="377" customFormat="1" ht="31.5" thickBot="1">
      <c r="A87" s="408"/>
      <c r="B87" s="399"/>
      <c r="C87" s="400"/>
      <c r="D87" s="400"/>
      <c r="E87" s="400"/>
      <c r="F87" s="400"/>
    </row>
    <row r="88" spans="1:6" s="377" customFormat="1" ht="24" thickBot="1">
      <c r="A88" s="401"/>
      <c r="B88" s="399"/>
      <c r="C88" s="400"/>
      <c r="D88" s="400"/>
      <c r="E88" s="400"/>
      <c r="F88" s="400"/>
    </row>
    <row r="89" spans="1:6" s="377" customFormat="1" ht="23.25">
      <c r="A89" s="402"/>
      <c r="B89" s="483" t="s">
        <v>225</v>
      </c>
      <c r="C89" s="483"/>
      <c r="D89" s="483"/>
      <c r="E89" s="483"/>
      <c r="F89" s="403"/>
    </row>
    <row r="90" spans="1:6" s="377" customFormat="1" ht="25.5" customHeight="1">
      <c r="A90" s="406"/>
      <c r="B90" s="399"/>
      <c r="C90" s="484" t="s">
        <v>226</v>
      </c>
      <c r="D90" s="484"/>
      <c r="E90" s="484"/>
      <c r="F90" s="484"/>
    </row>
    <row r="91" spans="1:6" s="377" customFormat="1" ht="20.25">
      <c r="A91" s="404"/>
      <c r="B91" s="399"/>
      <c r="C91" s="484"/>
      <c r="D91" s="484"/>
      <c r="E91" s="484"/>
      <c r="F91" s="484"/>
    </row>
    <row r="92" spans="1:6" s="377" customFormat="1" ht="20.25">
      <c r="A92" s="405"/>
      <c r="B92" s="399"/>
      <c r="C92" s="399"/>
      <c r="D92" s="485"/>
      <c r="E92" s="485"/>
      <c r="F92" s="403"/>
    </row>
  </sheetData>
  <sheetProtection selectLockedCells="1" selectUnlockedCells="1"/>
  <mergeCells count="70">
    <mergeCell ref="D39:D40"/>
    <mergeCell ref="E39:E40"/>
    <mergeCell ref="A39:A40"/>
    <mergeCell ref="D19:D22"/>
    <mergeCell ref="E19:E22"/>
    <mergeCell ref="B78:C78"/>
    <mergeCell ref="A68:A69"/>
    <mergeCell ref="B70:C70"/>
    <mergeCell ref="B60:C60"/>
    <mergeCell ref="B62:C62"/>
    <mergeCell ref="C83:E83"/>
    <mergeCell ref="B67:C67"/>
    <mergeCell ref="B65:C65"/>
    <mergeCell ref="B66:C66"/>
    <mergeCell ref="B44:E44"/>
    <mergeCell ref="B47:C47"/>
    <mergeCell ref="B68:C69"/>
    <mergeCell ref="D68:D69"/>
    <mergeCell ref="E68:E69"/>
    <mergeCell ref="B89:E89"/>
    <mergeCell ref="C90:F91"/>
    <mergeCell ref="D92:E92"/>
    <mergeCell ref="B71:C71"/>
    <mergeCell ref="B72:C72"/>
    <mergeCell ref="B73:C73"/>
    <mergeCell ref="B74:C74"/>
    <mergeCell ref="B76:C76"/>
    <mergeCell ref="B77:C77"/>
    <mergeCell ref="B79:C79"/>
    <mergeCell ref="B63:C63"/>
    <mergeCell ref="B64:C64"/>
    <mergeCell ref="A65:A66"/>
    <mergeCell ref="B48:C48"/>
    <mergeCell ref="B51:C51"/>
    <mergeCell ref="B55:C55"/>
    <mergeCell ref="B58:C58"/>
    <mergeCell ref="A42:A43"/>
    <mergeCell ref="B42:C43"/>
    <mergeCell ref="D42:D43"/>
    <mergeCell ref="E42:E43"/>
    <mergeCell ref="B31:C31"/>
    <mergeCell ref="B32:C32"/>
    <mergeCell ref="B33:C33"/>
    <mergeCell ref="B34:C34"/>
    <mergeCell ref="B38:C38"/>
    <mergeCell ref="B39:C40"/>
    <mergeCell ref="B24:C24"/>
    <mergeCell ref="B26:C26"/>
    <mergeCell ref="B30:C30"/>
    <mergeCell ref="B15:C15"/>
    <mergeCell ref="B20:C20"/>
    <mergeCell ref="B21:C21"/>
    <mergeCell ref="B17:C17"/>
    <mergeCell ref="B22:C22"/>
    <mergeCell ref="B10:C10"/>
    <mergeCell ref="B12:C12"/>
    <mergeCell ref="B13:C13"/>
    <mergeCell ref="B14:C14"/>
    <mergeCell ref="B16:C16"/>
    <mergeCell ref="B19:C19"/>
    <mergeCell ref="E14:E17"/>
    <mergeCell ref="A1:E1"/>
    <mergeCell ref="A2:E2"/>
    <mergeCell ref="A3:E3"/>
    <mergeCell ref="A4:A5"/>
    <mergeCell ref="B4:C4"/>
    <mergeCell ref="E4:E5"/>
    <mergeCell ref="B7:C7"/>
    <mergeCell ref="B8:C8"/>
    <mergeCell ref="B9:C9"/>
  </mergeCells>
  <printOptions/>
  <pageMargins left="0.7083333333333334" right="0.7083333333333334" top="0.7479166666666667" bottom="0.7479166666666667" header="0.5118110236220472" footer="0.5118110236220472"/>
  <pageSetup horizontalDpi="300" verticalDpi="300" orientation="portrait" pageOrder="overThenDown" paperSize="9" scale="3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A7" sqref="A7"/>
    </sheetView>
  </sheetViews>
  <sheetFormatPr defaultColWidth="8.375" defaultRowHeight="14.25"/>
  <cols>
    <col min="1" max="1" width="69.125" style="2" customWidth="1"/>
    <col min="2" max="2" width="28.25390625" style="375" customWidth="1"/>
    <col min="3" max="3" width="51.125" style="375" customWidth="1"/>
    <col min="4" max="5" width="8.375" style="2" customWidth="1"/>
    <col min="6" max="6" width="54.875" style="2" customWidth="1"/>
    <col min="7" max="16384" width="8.375" style="2" customWidth="1"/>
  </cols>
  <sheetData>
    <row r="1" spans="1:3" ht="15">
      <c r="A1" s="459"/>
      <c r="B1" s="459"/>
      <c r="C1" s="459"/>
    </row>
    <row r="2" spans="1:3" ht="47.25" customHeight="1">
      <c r="A2" s="460" t="s">
        <v>227</v>
      </c>
      <c r="B2" s="460"/>
      <c r="C2" s="460"/>
    </row>
    <row r="3" spans="1:3" ht="24.75" customHeight="1">
      <c r="A3" s="461" t="s">
        <v>135</v>
      </c>
      <c r="B3" s="461"/>
      <c r="C3" s="461"/>
    </row>
    <row r="4" spans="1:3" ht="77.25" customHeight="1">
      <c r="A4" s="462" t="s">
        <v>136</v>
      </c>
      <c r="B4" s="462" t="s">
        <v>137</v>
      </c>
      <c r="C4" s="462"/>
    </row>
    <row r="5" spans="1:3" ht="50.25" customHeight="1">
      <c r="A5" s="462"/>
      <c r="B5" s="427" t="s">
        <v>140</v>
      </c>
      <c r="C5" s="427" t="s">
        <v>141</v>
      </c>
    </row>
    <row r="6" spans="1:3" ht="22.5" customHeight="1">
      <c r="A6" s="437" t="s">
        <v>146</v>
      </c>
      <c r="B6" s="464"/>
      <c r="C6" s="464"/>
    </row>
    <row r="7" spans="1:3" ht="25.5" customHeight="1">
      <c r="A7" s="445" t="s">
        <v>153</v>
      </c>
      <c r="B7" s="466"/>
      <c r="C7" s="466"/>
    </row>
    <row r="8" spans="1:3" ht="28.5" customHeight="1">
      <c r="A8" s="449" t="s">
        <v>156</v>
      </c>
      <c r="B8" s="467" t="s">
        <v>229</v>
      </c>
      <c r="C8" s="467"/>
    </row>
    <row r="9" spans="1:3" ht="18.75" customHeight="1">
      <c r="A9" s="447"/>
      <c r="B9" s="407"/>
      <c r="C9" s="407"/>
    </row>
    <row r="10" spans="1:3" s="377" customFormat="1" ht="23.25" customHeight="1">
      <c r="A10" s="447" t="s">
        <v>154</v>
      </c>
      <c r="B10" s="467" t="s">
        <v>160</v>
      </c>
      <c r="C10" s="467"/>
    </row>
    <row r="11" spans="1:3" s="377" customFormat="1" ht="23.25" customHeight="1">
      <c r="A11" s="447"/>
      <c r="B11" s="407"/>
      <c r="C11" s="407"/>
    </row>
    <row r="12" spans="1:3" s="377" customFormat="1" ht="23.25" customHeight="1">
      <c r="A12" s="447" t="s">
        <v>212</v>
      </c>
      <c r="B12" s="407" t="s">
        <v>215</v>
      </c>
      <c r="C12" s="407" t="s">
        <v>216</v>
      </c>
    </row>
    <row r="13" spans="1:3" ht="18.75" customHeight="1">
      <c r="A13" s="447"/>
      <c r="B13" s="467"/>
      <c r="C13" s="467"/>
    </row>
    <row r="14" spans="1:3" ht="27" customHeight="1">
      <c r="A14" s="445" t="s">
        <v>161</v>
      </c>
      <c r="B14" s="475"/>
      <c r="C14" s="475"/>
    </row>
    <row r="15" spans="1:3" ht="26.25" customHeight="1">
      <c r="A15" s="450" t="s">
        <v>162</v>
      </c>
      <c r="B15" s="467" t="s">
        <v>202</v>
      </c>
      <c r="C15" s="467"/>
    </row>
    <row r="16" spans="1:3" ht="25.5" customHeight="1">
      <c r="A16" s="445" t="s">
        <v>164</v>
      </c>
      <c r="B16" s="475"/>
      <c r="C16" s="475"/>
    </row>
    <row r="17" spans="1:4" ht="30" customHeight="1">
      <c r="A17" s="447" t="s">
        <v>165</v>
      </c>
      <c r="B17" s="472" t="s">
        <v>166</v>
      </c>
      <c r="C17" s="472"/>
      <c r="D17" s="378"/>
    </row>
    <row r="18" spans="1:4" ht="18" customHeight="1">
      <c r="A18" s="451"/>
      <c r="B18" s="414"/>
      <c r="C18" s="414"/>
      <c r="D18" s="378"/>
    </row>
    <row r="19" spans="1:4" ht="23.25" customHeight="1">
      <c r="A19" s="447" t="s">
        <v>219</v>
      </c>
      <c r="B19" s="413" t="s">
        <v>169</v>
      </c>
      <c r="C19" s="417" t="s">
        <v>168</v>
      </c>
      <c r="D19" s="378"/>
    </row>
    <row r="20" spans="1:4" ht="25.5" customHeight="1">
      <c r="A20" s="445" t="s">
        <v>170</v>
      </c>
      <c r="B20" s="475"/>
      <c r="C20" s="475"/>
      <c r="D20" s="378"/>
    </row>
    <row r="21" spans="1:4" s="377" customFormat="1" ht="31.5" customHeight="1">
      <c r="A21" s="454" t="s">
        <v>221</v>
      </c>
      <c r="B21" s="476" t="s">
        <v>222</v>
      </c>
      <c r="C21" s="477"/>
      <c r="D21" s="380"/>
    </row>
    <row r="22" spans="1:4" ht="23.25" customHeight="1">
      <c r="A22" s="445" t="s">
        <v>171</v>
      </c>
      <c r="B22" s="419"/>
      <c r="C22" s="419"/>
      <c r="D22" s="378"/>
    </row>
    <row r="23" spans="1:6" ht="20.25" customHeight="1">
      <c r="A23" s="471" t="s">
        <v>220</v>
      </c>
      <c r="B23" s="472" t="s">
        <v>223</v>
      </c>
      <c r="C23" s="472"/>
      <c r="D23" s="378"/>
      <c r="F23" s="379"/>
    </row>
    <row r="24" spans="1:4" ht="9.75" customHeight="1">
      <c r="A24" s="471"/>
      <c r="B24" s="472"/>
      <c r="C24" s="472"/>
      <c r="D24" s="378"/>
    </row>
    <row r="25" spans="1:4" ht="20.25" customHeight="1">
      <c r="A25" s="452"/>
      <c r="B25" s="488"/>
      <c r="C25" s="488"/>
      <c r="D25" s="378"/>
    </row>
    <row r="26" spans="1:4" ht="24.75" customHeight="1">
      <c r="A26" s="437" t="s">
        <v>172</v>
      </c>
      <c r="B26" s="480"/>
      <c r="C26" s="480"/>
      <c r="D26" s="378"/>
    </row>
    <row r="27" spans="1:4" s="377" customFormat="1" ht="24.75" customHeight="1">
      <c r="A27" s="447" t="s">
        <v>173</v>
      </c>
      <c r="B27" s="467" t="s">
        <v>174</v>
      </c>
      <c r="C27" s="467"/>
      <c r="D27" s="380"/>
    </row>
    <row r="28" spans="1:4" ht="18.75" customHeight="1">
      <c r="A28" s="447"/>
      <c r="B28" s="412"/>
      <c r="C28" s="411"/>
      <c r="D28" s="378"/>
    </row>
    <row r="29" spans="1:6" ht="24.75" customHeight="1">
      <c r="A29" s="437" t="s">
        <v>175</v>
      </c>
      <c r="B29" s="421"/>
      <c r="C29" s="422"/>
      <c r="D29" s="378"/>
      <c r="F29" s="382"/>
    </row>
    <row r="30" spans="1:6" s="377" customFormat="1" ht="24.75" customHeight="1">
      <c r="A30" s="451" t="s">
        <v>176</v>
      </c>
      <c r="B30" s="482" t="s">
        <v>177</v>
      </c>
      <c r="C30" s="482"/>
      <c r="D30" s="380"/>
      <c r="F30" s="383"/>
    </row>
    <row r="31" spans="1:6" ht="18.75" customHeight="1">
      <c r="A31" s="451"/>
      <c r="B31" s="423"/>
      <c r="C31" s="424"/>
      <c r="D31" s="378"/>
      <c r="F31" s="384"/>
    </row>
    <row r="32" spans="1:6" ht="23.25" customHeight="1">
      <c r="A32" s="437" t="s">
        <v>178</v>
      </c>
      <c r="B32" s="421"/>
      <c r="C32" s="422"/>
      <c r="D32" s="378"/>
      <c r="F32" s="382"/>
    </row>
    <row r="33" spans="1:6" ht="24.75" customHeight="1">
      <c r="A33" s="451" t="s">
        <v>179</v>
      </c>
      <c r="B33" s="482" t="s">
        <v>210</v>
      </c>
      <c r="C33" s="482"/>
      <c r="D33" s="378"/>
      <c r="F33" s="384"/>
    </row>
    <row r="34" spans="1:6" ht="18.75" customHeight="1">
      <c r="A34" s="451"/>
      <c r="B34" s="412"/>
      <c r="C34" s="411"/>
      <c r="D34" s="378"/>
      <c r="F34" s="384"/>
    </row>
    <row r="35" spans="1:4" ht="25.5" customHeight="1">
      <c r="A35" s="437" t="s">
        <v>180</v>
      </c>
      <c r="B35" s="421"/>
      <c r="C35" s="422"/>
      <c r="D35" s="378"/>
    </row>
    <row r="36" spans="1:4" s="377" customFormat="1" ht="24.75" customHeight="1">
      <c r="A36" s="451" t="s">
        <v>218</v>
      </c>
      <c r="B36" s="467" t="s">
        <v>174</v>
      </c>
      <c r="C36" s="467"/>
      <c r="D36" s="380"/>
    </row>
    <row r="37" spans="1:4" ht="18.75" customHeight="1">
      <c r="A37" s="451"/>
      <c r="B37" s="407"/>
      <c r="C37" s="407"/>
      <c r="D37" s="378"/>
    </row>
    <row r="38" spans="1:6" ht="27.75" customHeight="1">
      <c r="A38" s="437" t="s">
        <v>181</v>
      </c>
      <c r="B38" s="480"/>
      <c r="C38" s="480"/>
      <c r="D38" s="378"/>
      <c r="F38" s="382"/>
    </row>
    <row r="39" spans="1:6" ht="25.5" customHeight="1">
      <c r="A39" s="447" t="s">
        <v>182</v>
      </c>
      <c r="B39" s="407" t="s">
        <v>183</v>
      </c>
      <c r="C39" s="407" t="s">
        <v>184</v>
      </c>
      <c r="D39" s="378"/>
      <c r="F39" s="379"/>
    </row>
    <row r="40" spans="1:6" ht="19.5" customHeight="1">
      <c r="A40" s="447"/>
      <c r="B40" s="467"/>
      <c r="C40" s="467"/>
      <c r="D40" s="378"/>
      <c r="F40" s="385"/>
    </row>
    <row r="41" spans="1:4" ht="18.75" customHeight="1">
      <c r="A41" s="437" t="s">
        <v>186</v>
      </c>
      <c r="B41" s="480"/>
      <c r="C41" s="480"/>
      <c r="D41" s="378"/>
    </row>
    <row r="42" spans="1:6" s="387" customFormat="1" ht="29.25" customHeight="1">
      <c r="A42" s="455" t="s">
        <v>187</v>
      </c>
      <c r="B42" s="467" t="s">
        <v>163</v>
      </c>
      <c r="C42" s="467"/>
      <c r="D42" s="386"/>
      <c r="F42" s="382"/>
    </row>
    <row r="43" spans="1:6" ht="26.25" customHeight="1">
      <c r="A43" s="437" t="s">
        <v>189</v>
      </c>
      <c r="B43" s="480"/>
      <c r="C43" s="480"/>
      <c r="D43" s="378"/>
      <c r="F43" s="377"/>
    </row>
    <row r="44" spans="1:6" s="377" customFormat="1" ht="13.5" customHeight="1">
      <c r="A44" s="497" t="s">
        <v>190</v>
      </c>
      <c r="B44" s="467" t="s">
        <v>191</v>
      </c>
      <c r="C44" s="467"/>
      <c r="D44" s="380"/>
      <c r="F44" s="2"/>
    </row>
    <row r="45" spans="1:6" s="377" customFormat="1" ht="18.75" customHeight="1">
      <c r="A45" s="497"/>
      <c r="B45" s="467"/>
      <c r="C45" s="467"/>
      <c r="D45" s="380"/>
      <c r="F45" s="2"/>
    </row>
    <row r="46" spans="1:6" ht="24.75" customHeight="1">
      <c r="A46" s="437" t="s">
        <v>192</v>
      </c>
      <c r="B46" s="480"/>
      <c r="C46" s="480"/>
      <c r="D46" s="378"/>
      <c r="F46" s="377"/>
    </row>
    <row r="47" spans="1:6" s="377" customFormat="1" ht="29.25" customHeight="1">
      <c r="A47" s="447" t="s">
        <v>193</v>
      </c>
      <c r="B47" s="486" t="s">
        <v>194</v>
      </c>
      <c r="C47" s="486"/>
      <c r="D47" s="380"/>
      <c r="F47" s="2"/>
    </row>
    <row r="48" spans="1:6" s="377" customFormat="1" ht="18.75" customHeight="1">
      <c r="A48" s="447"/>
      <c r="B48" s="486"/>
      <c r="C48" s="486"/>
      <c r="D48" s="380"/>
      <c r="F48" s="2"/>
    </row>
    <row r="49" spans="1:4" ht="27.75">
      <c r="A49" s="437" t="s">
        <v>195</v>
      </c>
      <c r="B49" s="480"/>
      <c r="C49" s="480"/>
      <c r="D49" s="378"/>
    </row>
    <row r="50" spans="1:4" ht="33.75" customHeight="1">
      <c r="A50" s="447" t="s">
        <v>203</v>
      </c>
      <c r="B50" s="467" t="s">
        <v>211</v>
      </c>
      <c r="C50" s="467"/>
      <c r="D50" s="378"/>
    </row>
    <row r="51" spans="1:3" ht="27.75">
      <c r="A51" s="447"/>
      <c r="B51" s="467"/>
      <c r="C51" s="467"/>
    </row>
    <row r="52" ht="12.75" customHeight="1">
      <c r="A52" s="394"/>
    </row>
    <row r="53" spans="1:4" ht="33.75" thickBot="1">
      <c r="A53" s="395" t="s">
        <v>200</v>
      </c>
      <c r="B53" s="396"/>
      <c r="C53" s="396"/>
      <c r="D53" s="398"/>
    </row>
    <row r="54" spans="1:4" s="377" customFormat="1" ht="31.5" thickBot="1">
      <c r="A54" s="408" t="s">
        <v>228</v>
      </c>
      <c r="B54" s="399"/>
      <c r="C54" s="400"/>
      <c r="D54" s="400"/>
    </row>
    <row r="55" spans="1:4" s="377" customFormat="1" ht="31.5" thickBot="1">
      <c r="A55" s="409"/>
      <c r="B55" s="399"/>
      <c r="C55" s="399"/>
      <c r="D55" s="400"/>
    </row>
  </sheetData>
  <sheetProtection/>
  <mergeCells count="37">
    <mergeCell ref="B51:C51"/>
    <mergeCell ref="B47:C47"/>
    <mergeCell ref="B48:C48"/>
    <mergeCell ref="B49:C49"/>
    <mergeCell ref="B50:C50"/>
    <mergeCell ref="B43:C43"/>
    <mergeCell ref="A44:A45"/>
    <mergeCell ref="B44:C45"/>
    <mergeCell ref="B46:C46"/>
    <mergeCell ref="B40:C40"/>
    <mergeCell ref="B41:C41"/>
    <mergeCell ref="B42:C42"/>
    <mergeCell ref="B26:C26"/>
    <mergeCell ref="B27:C27"/>
    <mergeCell ref="B30:C30"/>
    <mergeCell ref="B33:C33"/>
    <mergeCell ref="B36:C36"/>
    <mergeCell ref="B38:C38"/>
    <mergeCell ref="A23:A24"/>
    <mergeCell ref="B23:C24"/>
    <mergeCell ref="B25:C25"/>
    <mergeCell ref="B16:C16"/>
    <mergeCell ref="B17:C17"/>
    <mergeCell ref="B20:C20"/>
    <mergeCell ref="B21:C21"/>
    <mergeCell ref="B10:C10"/>
    <mergeCell ref="B13:C13"/>
    <mergeCell ref="B14:C14"/>
    <mergeCell ref="B15:C15"/>
    <mergeCell ref="B8:C8"/>
    <mergeCell ref="B6:C6"/>
    <mergeCell ref="B7:C7"/>
    <mergeCell ref="A1:C1"/>
    <mergeCell ref="A2:C2"/>
    <mergeCell ref="A3:C3"/>
    <mergeCell ref="A4:A5"/>
    <mergeCell ref="B4:C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66"/>
  <sheetViews>
    <sheetView view="pageBreakPreview" zoomScaleSheetLayoutView="100" zoomScalePageLayoutView="0" workbookViewId="0" topLeftCell="A1">
      <selection activeCell="A1" sqref="A1"/>
    </sheetView>
  </sheetViews>
  <sheetFormatPr defaultColWidth="8.00390625" defaultRowHeight="14.25"/>
  <cols>
    <col min="1" max="1" width="31.375" style="1" customWidth="1"/>
    <col min="2" max="2" width="11.625" style="1" customWidth="1"/>
    <col min="3" max="3" width="11.75390625" style="1" customWidth="1"/>
    <col min="4" max="4" width="10.75390625" style="1" customWidth="1"/>
    <col min="5" max="5" width="8.00390625" style="1" customWidth="1"/>
    <col min="6" max="6" width="8.875" style="1" customWidth="1"/>
    <col min="7" max="10" width="8.00390625" style="1" customWidth="1"/>
    <col min="11" max="11" width="8.875" style="1" customWidth="1"/>
    <col min="12" max="14" width="8.00390625" style="1" customWidth="1"/>
    <col min="15" max="15" width="9.75390625" style="1" customWidth="1"/>
    <col min="16" max="16" width="8.875" style="1" customWidth="1"/>
    <col min="17" max="17" width="9.375" style="1" customWidth="1"/>
    <col min="18" max="18" width="9.75390625" style="1" customWidth="1"/>
    <col min="19" max="19" width="9.625" style="1" customWidth="1"/>
    <col min="20" max="20" width="10.50390625" style="1" customWidth="1"/>
    <col min="21" max="21" width="11.50390625" style="1" customWidth="1"/>
    <col min="22" max="23" width="10.50390625" style="1" customWidth="1"/>
    <col min="24" max="24" width="9.625" style="1" customWidth="1"/>
    <col min="25" max="25" width="10.50390625" style="1" customWidth="1"/>
    <col min="26" max="27" width="8.00390625" style="1" hidden="1" customWidth="1"/>
    <col min="28" max="28" width="10.00390625" style="1" customWidth="1"/>
    <col min="29" max="30" width="10.50390625" style="1" customWidth="1"/>
    <col min="31" max="31" width="11.625" style="1" customWidth="1"/>
    <col min="32" max="36" width="10.50390625" style="1" customWidth="1"/>
    <col min="37" max="37" width="11.50390625" style="1" customWidth="1"/>
    <col min="38" max="39" width="10.50390625" style="1" customWidth="1"/>
    <col min="40" max="44" width="8.00390625" style="1" hidden="1" customWidth="1"/>
    <col min="45" max="45" width="11.00390625" style="1" customWidth="1"/>
    <col min="46" max="49" width="10.50390625" style="1" customWidth="1"/>
    <col min="50" max="59" width="8.00390625" style="1" hidden="1" customWidth="1"/>
    <col min="60" max="62" width="10.50390625" style="1" customWidth="1"/>
    <col min="63" max="63" width="8.00390625" style="1" customWidth="1"/>
    <col min="64" max="64" width="12.625" style="1" customWidth="1"/>
    <col min="65" max="16384" width="8.00390625" style="1" customWidth="1"/>
  </cols>
  <sheetData>
    <row r="1" spans="47:49" ht="15">
      <c r="AU1" s="2"/>
      <c r="AV1" s="3"/>
      <c r="AW1" s="3" t="s">
        <v>0</v>
      </c>
    </row>
    <row r="2" spans="47:49" ht="15">
      <c r="AU2" s="2"/>
      <c r="AV2" s="3"/>
      <c r="AW2" s="3" t="s">
        <v>1</v>
      </c>
    </row>
    <row r="3" spans="47:49" ht="15">
      <c r="AU3" s="2"/>
      <c r="AV3" s="3"/>
      <c r="AW3" s="3" t="s">
        <v>2</v>
      </c>
    </row>
    <row r="4" spans="47:49" ht="15">
      <c r="AU4" s="2"/>
      <c r="AV4" s="3"/>
      <c r="AW4" s="3" t="s">
        <v>3</v>
      </c>
    </row>
    <row r="5" spans="47:49" ht="15">
      <c r="AU5" s="2"/>
      <c r="AV5" s="3"/>
      <c r="AW5" s="3"/>
    </row>
    <row r="6" spans="47:49" ht="15">
      <c r="AU6" s="2"/>
      <c r="AV6" s="3"/>
      <c r="AW6" s="3" t="s">
        <v>95</v>
      </c>
    </row>
    <row r="7" spans="47:49" ht="15">
      <c r="AU7" s="2"/>
      <c r="AV7" s="3"/>
      <c r="AW7" s="3"/>
    </row>
    <row r="8" spans="1:38" ht="7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67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X9" s="5"/>
      <c r="Y9" s="5"/>
      <c r="Z9" s="5"/>
      <c r="AA9" s="5" t="s">
        <v>5</v>
      </c>
      <c r="AB9" s="5"/>
      <c r="AC9" s="5"/>
      <c r="BL9" s="6" t="s">
        <v>6</v>
      </c>
      <c r="BM9" s="7">
        <v>249</v>
      </c>
      <c r="BO9" s="1">
        <f>BM9-15</f>
        <v>234</v>
      </c>
    </row>
    <row r="10" spans="1:65" ht="30" customHeight="1">
      <c r="A10" s="4" t="s">
        <v>96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BL10" s="8" t="s">
        <v>8</v>
      </c>
      <c r="BM10" s="9">
        <v>42</v>
      </c>
    </row>
    <row r="11" spans="1:65" ht="26.2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BL11" s="8" t="s">
        <v>10</v>
      </c>
      <c r="BM11" s="9">
        <v>12</v>
      </c>
    </row>
    <row r="12" spans="1:65" ht="1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BL12" s="8" t="s">
        <v>11</v>
      </c>
      <c r="BM12" s="10">
        <v>0.5</v>
      </c>
    </row>
    <row r="13" spans="1:65" ht="30.75" customHeight="1">
      <c r="A13" s="5" t="s">
        <v>78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BL13" s="8" t="s">
        <v>13</v>
      </c>
      <c r="BM13" s="9">
        <v>6.6</v>
      </c>
    </row>
    <row r="14" spans="64:65" ht="9.75" customHeight="1">
      <c r="BL14" s="8" t="s">
        <v>5</v>
      </c>
      <c r="BM14" s="9">
        <v>60</v>
      </c>
    </row>
    <row r="15" spans="1:65" s="17" customFormat="1" ht="60.75" customHeight="1">
      <c r="A15" s="234" t="s">
        <v>15</v>
      </c>
      <c r="B15" s="235" t="s">
        <v>16</v>
      </c>
      <c r="C15" s="235" t="s">
        <v>17</v>
      </c>
      <c r="D15" s="235" t="s">
        <v>18</v>
      </c>
      <c r="E15" s="12" t="s">
        <v>19</v>
      </c>
      <c r="F15" s="13"/>
      <c r="G15" s="13"/>
      <c r="H15" s="13"/>
      <c r="I15" s="14"/>
      <c r="J15" s="12" t="s">
        <v>19</v>
      </c>
      <c r="K15" s="13"/>
      <c r="L15" s="13"/>
      <c r="M15" s="13"/>
      <c r="N15" s="14"/>
      <c r="O15" s="12" t="s">
        <v>21</v>
      </c>
      <c r="P15" s="13"/>
      <c r="Q15" s="13"/>
      <c r="R15" s="13"/>
      <c r="S15" s="14"/>
      <c r="T15" s="12" t="s">
        <v>22</v>
      </c>
      <c r="U15" s="13"/>
      <c r="V15" s="13"/>
      <c r="W15" s="13"/>
      <c r="X15" s="14"/>
      <c r="Y15" s="12" t="s">
        <v>23</v>
      </c>
      <c r="Z15" s="13"/>
      <c r="AA15" s="13"/>
      <c r="AB15" s="13"/>
      <c r="AC15" s="13"/>
      <c r="AD15" s="13"/>
      <c r="AE15" s="13"/>
      <c r="AF15" s="13"/>
      <c r="AG15" s="13"/>
      <c r="AH15" s="13"/>
      <c r="AI15" s="14"/>
      <c r="AJ15" s="11" t="s">
        <v>24</v>
      </c>
      <c r="AK15" s="15"/>
      <c r="AL15" s="15"/>
      <c r="AM15" s="16"/>
      <c r="AN15" s="12" t="s">
        <v>25</v>
      </c>
      <c r="AO15" s="13"/>
      <c r="AP15" s="13"/>
      <c r="AQ15" s="13"/>
      <c r="AR15" s="14"/>
      <c r="AS15" s="12" t="s">
        <v>25</v>
      </c>
      <c r="AT15" s="13"/>
      <c r="AU15" s="13"/>
      <c r="AV15" s="13"/>
      <c r="AW15" s="14"/>
      <c r="AX15" s="12" t="s">
        <v>86</v>
      </c>
      <c r="AY15" s="13"/>
      <c r="AZ15" s="13"/>
      <c r="BA15" s="13"/>
      <c r="BB15" s="14"/>
      <c r="BC15" s="12" t="s">
        <v>85</v>
      </c>
      <c r="BD15" s="13"/>
      <c r="BE15" s="13"/>
      <c r="BF15" s="13"/>
      <c r="BG15" s="14"/>
      <c r="BH15" s="23"/>
      <c r="BI15" s="23"/>
      <c r="BL15" s="18" t="s">
        <v>29</v>
      </c>
      <c r="BM15" s="19">
        <v>0.923</v>
      </c>
    </row>
    <row r="16" spans="1:61" s="17" customFormat="1" ht="15" customHeight="1">
      <c r="A16" s="20"/>
      <c r="B16" s="21"/>
      <c r="C16" s="21"/>
      <c r="D16" s="21"/>
      <c r="E16" s="22"/>
      <c r="F16" s="23"/>
      <c r="G16" s="23"/>
      <c r="H16" s="23"/>
      <c r="I16" s="24"/>
      <c r="J16" s="22"/>
      <c r="K16" s="23"/>
      <c r="L16" s="23"/>
      <c r="M16" s="23"/>
      <c r="N16" s="24"/>
      <c r="O16" s="22"/>
      <c r="P16" s="23"/>
      <c r="Q16" s="23"/>
      <c r="R16" s="23"/>
      <c r="S16" s="24"/>
      <c r="T16" s="22"/>
      <c r="U16" s="23"/>
      <c r="V16" s="23"/>
      <c r="W16" s="23"/>
      <c r="X16" s="24"/>
      <c r="Y16" s="22"/>
      <c r="Z16" s="23"/>
      <c r="AA16" s="23"/>
      <c r="AB16" s="23"/>
      <c r="AC16" s="23"/>
      <c r="AD16" s="23"/>
      <c r="AE16" s="23"/>
      <c r="AF16" s="23"/>
      <c r="AG16" s="23"/>
      <c r="AH16" s="23"/>
      <c r="AI16" s="24"/>
      <c r="AJ16" s="25"/>
      <c r="AK16" s="26"/>
      <c r="AL16" s="26"/>
      <c r="AM16" s="27"/>
      <c r="AN16" s="22"/>
      <c r="AO16" s="23"/>
      <c r="AP16" s="23"/>
      <c r="AQ16" s="23"/>
      <c r="AR16" s="24"/>
      <c r="AS16" s="22"/>
      <c r="AT16" s="23"/>
      <c r="AU16" s="23"/>
      <c r="AV16" s="23"/>
      <c r="AW16" s="24"/>
      <c r="AX16" s="22"/>
      <c r="AY16" s="23"/>
      <c r="AZ16" s="23"/>
      <c r="BA16" s="23"/>
      <c r="BB16" s="24"/>
      <c r="BC16" s="22"/>
      <c r="BD16" s="23"/>
      <c r="BE16" s="23"/>
      <c r="BF16" s="23"/>
      <c r="BG16" s="24"/>
      <c r="BH16" s="23"/>
      <c r="BI16" s="23"/>
    </row>
    <row r="17" spans="1:61" s="17" customFormat="1" ht="23.25" customHeight="1">
      <c r="A17" s="20"/>
      <c r="B17" s="21"/>
      <c r="C17" s="21"/>
      <c r="D17" s="21"/>
      <c r="E17" s="28"/>
      <c r="F17" s="29"/>
      <c r="G17" s="29"/>
      <c r="H17" s="29"/>
      <c r="I17" s="30"/>
      <c r="J17" s="28"/>
      <c r="K17" s="29"/>
      <c r="L17" s="29"/>
      <c r="M17" s="29"/>
      <c r="N17" s="30"/>
      <c r="O17" s="28"/>
      <c r="P17" s="29"/>
      <c r="Q17" s="29"/>
      <c r="R17" s="29"/>
      <c r="S17" s="30"/>
      <c r="T17" s="28"/>
      <c r="U17" s="29"/>
      <c r="V17" s="29"/>
      <c r="W17" s="29"/>
      <c r="X17" s="30"/>
      <c r="Y17" s="28"/>
      <c r="Z17" s="29"/>
      <c r="AA17" s="29"/>
      <c r="AB17" s="29"/>
      <c r="AC17" s="29"/>
      <c r="AD17" s="29"/>
      <c r="AE17" s="29"/>
      <c r="AF17" s="29"/>
      <c r="AG17" s="29"/>
      <c r="AH17" s="29"/>
      <c r="AI17" s="30"/>
      <c r="AJ17" s="31"/>
      <c r="AK17" s="32"/>
      <c r="AL17" s="32"/>
      <c r="AM17" s="33"/>
      <c r="AN17" s="28"/>
      <c r="AO17" s="29"/>
      <c r="AP17" s="29"/>
      <c r="AQ17" s="29"/>
      <c r="AR17" s="30"/>
      <c r="AS17" s="28"/>
      <c r="AT17" s="29"/>
      <c r="AU17" s="29"/>
      <c r="AV17" s="29"/>
      <c r="AW17" s="30"/>
      <c r="AX17" s="28"/>
      <c r="AY17" s="29"/>
      <c r="AZ17" s="29"/>
      <c r="BA17" s="29"/>
      <c r="BB17" s="30"/>
      <c r="BC17" s="28"/>
      <c r="BD17" s="29"/>
      <c r="BE17" s="29"/>
      <c r="BF17" s="29"/>
      <c r="BG17" s="30"/>
      <c r="BH17" s="23"/>
      <c r="BI17" s="23"/>
    </row>
    <row r="18" spans="1:61" s="17" customFormat="1" ht="15" customHeight="1">
      <c r="A18" s="20"/>
      <c r="B18" s="21"/>
      <c r="C18" s="21"/>
      <c r="D18" s="21"/>
      <c r="E18" s="234" t="s">
        <v>30</v>
      </c>
      <c r="F18" s="44" t="s">
        <v>31</v>
      </c>
      <c r="G18" s="44" t="s">
        <v>32</v>
      </c>
      <c r="H18" s="44" t="s">
        <v>33</v>
      </c>
      <c r="I18" s="44" t="s">
        <v>34</v>
      </c>
      <c r="J18" s="234" t="s">
        <v>30</v>
      </c>
      <c r="K18" s="44" t="s">
        <v>31</v>
      </c>
      <c r="L18" s="44" t="s">
        <v>32</v>
      </c>
      <c r="M18" s="44" t="s">
        <v>33</v>
      </c>
      <c r="N18" s="44" t="s">
        <v>34</v>
      </c>
      <c r="O18" s="236" t="s">
        <v>36</v>
      </c>
      <c r="P18" s="237" t="s">
        <v>37</v>
      </c>
      <c r="Q18" s="237" t="s">
        <v>38</v>
      </c>
      <c r="R18" s="238" t="s">
        <v>39</v>
      </c>
      <c r="S18" s="239" t="s">
        <v>40</v>
      </c>
      <c r="T18" s="44" t="s">
        <v>36</v>
      </c>
      <c r="U18" s="44" t="s">
        <v>37</v>
      </c>
      <c r="V18" s="44" t="s">
        <v>38</v>
      </c>
      <c r="W18" s="240" t="s">
        <v>39</v>
      </c>
      <c r="X18" s="44" t="s">
        <v>40</v>
      </c>
      <c r="Y18" s="241" t="s">
        <v>42</v>
      </c>
      <c r="Z18" s="42"/>
      <c r="AA18" s="43"/>
      <c r="AB18" s="241" t="s">
        <v>42</v>
      </c>
      <c r="AC18" s="44" t="s">
        <v>43</v>
      </c>
      <c r="AD18" s="44" t="s">
        <v>44</v>
      </c>
      <c r="AE18" s="44" t="s">
        <v>97</v>
      </c>
      <c r="AF18" s="44" t="s">
        <v>46</v>
      </c>
      <c r="AG18" s="44" t="s">
        <v>47</v>
      </c>
      <c r="AH18" s="44" t="s">
        <v>48</v>
      </c>
      <c r="AI18" s="44" t="s">
        <v>49</v>
      </c>
      <c r="AJ18" s="44" t="s">
        <v>36</v>
      </c>
      <c r="AK18" s="44" t="s">
        <v>37</v>
      </c>
      <c r="AL18" s="44" t="s">
        <v>38</v>
      </c>
      <c r="AM18" s="44" t="s">
        <v>50</v>
      </c>
      <c r="AN18" s="235" t="s">
        <v>51</v>
      </c>
      <c r="AO18" s="235" t="s">
        <v>52</v>
      </c>
      <c r="AP18" s="235" t="s">
        <v>53</v>
      </c>
      <c r="AQ18" s="235" t="s">
        <v>54</v>
      </c>
      <c r="AR18" s="235" t="s">
        <v>55</v>
      </c>
      <c r="AS18" s="235" t="s">
        <v>51</v>
      </c>
      <c r="AT18" s="45" t="s">
        <v>56</v>
      </c>
      <c r="AU18" s="13"/>
      <c r="AV18" s="12" t="s">
        <v>57</v>
      </c>
      <c r="AW18" s="14"/>
      <c r="AX18" s="235" t="s">
        <v>51</v>
      </c>
      <c r="AY18" s="45" t="s">
        <v>56</v>
      </c>
      <c r="AZ18" s="13"/>
      <c r="BA18" s="12" t="s">
        <v>57</v>
      </c>
      <c r="BB18" s="14"/>
      <c r="BC18" s="235" t="s">
        <v>51</v>
      </c>
      <c r="BD18" s="45" t="s">
        <v>56</v>
      </c>
      <c r="BE18" s="13"/>
      <c r="BF18" s="12" t="s">
        <v>57</v>
      </c>
      <c r="BG18" s="14"/>
      <c r="BH18" s="23"/>
      <c r="BI18" s="23"/>
    </row>
    <row r="19" spans="1:61" s="17" customFormat="1" ht="33.75" customHeight="1">
      <c r="A19" s="20"/>
      <c r="B19" s="21"/>
      <c r="C19" s="21"/>
      <c r="D19" s="21"/>
      <c r="E19" s="20"/>
      <c r="F19" s="46"/>
      <c r="G19" s="46"/>
      <c r="H19" s="46"/>
      <c r="I19" s="46"/>
      <c r="J19" s="20"/>
      <c r="K19" s="46"/>
      <c r="L19" s="46"/>
      <c r="M19" s="46"/>
      <c r="N19" s="46"/>
      <c r="O19" s="54"/>
      <c r="P19" s="242"/>
      <c r="Q19" s="242"/>
      <c r="R19" s="243"/>
      <c r="S19" s="244"/>
      <c r="T19" s="46"/>
      <c r="U19" s="46"/>
      <c r="V19" s="46"/>
      <c r="W19" s="53"/>
      <c r="X19" s="46"/>
      <c r="Y19" s="52"/>
      <c r="Z19" s="55"/>
      <c r="AA19" s="56"/>
      <c r="AB19" s="52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21"/>
      <c r="AO19" s="21"/>
      <c r="AP19" s="21"/>
      <c r="AQ19" s="21"/>
      <c r="AR19" s="21"/>
      <c r="AS19" s="21"/>
      <c r="AT19" s="28"/>
      <c r="AU19" s="29"/>
      <c r="AV19" s="28"/>
      <c r="AW19" s="30"/>
      <c r="AX19" s="21"/>
      <c r="AY19" s="28"/>
      <c r="AZ19" s="29"/>
      <c r="BA19" s="28"/>
      <c r="BB19" s="30"/>
      <c r="BC19" s="21"/>
      <c r="BD19" s="28"/>
      <c r="BE19" s="29"/>
      <c r="BF19" s="28"/>
      <c r="BG19" s="30"/>
      <c r="BH19" s="23"/>
      <c r="BI19" s="23"/>
    </row>
    <row r="20" spans="1:61" s="17" customFormat="1" ht="15" customHeight="1">
      <c r="A20" s="20"/>
      <c r="B20" s="21"/>
      <c r="C20" s="21"/>
      <c r="D20" s="21"/>
      <c r="E20" s="20"/>
      <c r="F20" s="46"/>
      <c r="G20" s="46"/>
      <c r="H20" s="46"/>
      <c r="I20" s="46"/>
      <c r="J20" s="20"/>
      <c r="K20" s="46"/>
      <c r="L20" s="46"/>
      <c r="M20" s="46"/>
      <c r="N20" s="46"/>
      <c r="O20" s="54"/>
      <c r="P20" s="242"/>
      <c r="Q20" s="242"/>
      <c r="R20" s="243"/>
      <c r="S20" s="244"/>
      <c r="T20" s="46"/>
      <c r="U20" s="46"/>
      <c r="V20" s="46"/>
      <c r="W20" s="53"/>
      <c r="X20" s="46"/>
      <c r="Y20" s="52"/>
      <c r="Z20" s="55"/>
      <c r="AA20" s="56"/>
      <c r="AB20" s="52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21"/>
      <c r="AO20" s="21"/>
      <c r="AP20" s="21"/>
      <c r="AQ20" s="21"/>
      <c r="AR20" s="21"/>
      <c r="AS20" s="21"/>
      <c r="AT20" s="21" t="s">
        <v>58</v>
      </c>
      <c r="AU20" s="21" t="s">
        <v>59</v>
      </c>
      <c r="AV20" s="21" t="s">
        <v>60</v>
      </c>
      <c r="AW20" s="21" t="s">
        <v>61</v>
      </c>
      <c r="AX20" s="21"/>
      <c r="AY20" s="21" t="s">
        <v>52</v>
      </c>
      <c r="AZ20" s="21" t="s">
        <v>53</v>
      </c>
      <c r="BA20" s="21" t="s">
        <v>54</v>
      </c>
      <c r="BB20" s="21" t="s">
        <v>55</v>
      </c>
      <c r="BC20" s="21"/>
      <c r="BD20" s="21" t="s">
        <v>52</v>
      </c>
      <c r="BE20" s="21" t="s">
        <v>53</v>
      </c>
      <c r="BF20" s="21" t="s">
        <v>54</v>
      </c>
      <c r="BG20" s="21" t="s">
        <v>55</v>
      </c>
      <c r="BH20" s="23"/>
      <c r="BI20" s="23"/>
    </row>
    <row r="21" spans="1:61" s="17" customFormat="1" ht="15">
      <c r="A21" s="20"/>
      <c r="B21" s="21"/>
      <c r="C21" s="21"/>
      <c r="D21" s="21"/>
      <c r="E21" s="20"/>
      <c r="F21" s="46"/>
      <c r="G21" s="46"/>
      <c r="H21" s="46"/>
      <c r="I21" s="46"/>
      <c r="J21" s="20"/>
      <c r="K21" s="46"/>
      <c r="L21" s="46"/>
      <c r="M21" s="46"/>
      <c r="N21" s="46"/>
      <c r="O21" s="54"/>
      <c r="P21" s="242"/>
      <c r="Q21" s="242"/>
      <c r="R21" s="243"/>
      <c r="S21" s="244"/>
      <c r="T21" s="46"/>
      <c r="U21" s="46"/>
      <c r="V21" s="46"/>
      <c r="W21" s="53"/>
      <c r="X21" s="46"/>
      <c r="Y21" s="52"/>
      <c r="Z21" s="55"/>
      <c r="AA21" s="56"/>
      <c r="AB21" s="52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3"/>
      <c r="BI21" s="23"/>
    </row>
    <row r="22" spans="1:61" s="17" customFormat="1" ht="129.75" customHeight="1">
      <c r="A22" s="20"/>
      <c r="B22" s="21"/>
      <c r="C22" s="21"/>
      <c r="D22" s="21"/>
      <c r="E22" s="20"/>
      <c r="F22" s="46"/>
      <c r="G22" s="46"/>
      <c r="H22" s="46"/>
      <c r="I22" s="46"/>
      <c r="J22" s="20"/>
      <c r="K22" s="46"/>
      <c r="L22" s="46"/>
      <c r="M22" s="46"/>
      <c r="N22" s="46"/>
      <c r="O22" s="54"/>
      <c r="P22" s="242"/>
      <c r="Q22" s="242"/>
      <c r="R22" s="243"/>
      <c r="S22" s="244"/>
      <c r="T22" s="46"/>
      <c r="U22" s="46"/>
      <c r="V22" s="46"/>
      <c r="W22" s="53"/>
      <c r="X22" s="46"/>
      <c r="Y22" s="52"/>
      <c r="Z22" s="245"/>
      <c r="AA22" s="246"/>
      <c r="AB22" s="52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3"/>
      <c r="BI22" s="23"/>
    </row>
    <row r="23" spans="1:62" ht="15">
      <c r="A23" s="247" t="s">
        <v>62</v>
      </c>
      <c r="B23" s="248">
        <f>B24+B25+B26+B27+B28+B29+B30+B31+B33+B32</f>
        <v>14.25</v>
      </c>
      <c r="C23" s="144">
        <f>(BM9-(BM10-BM11)*BM12)*BM13*BM14*BM15</f>
        <v>85528.87199999999</v>
      </c>
      <c r="D23" s="144">
        <f>D24+D25+D26+D27+D28+D29+D30+D31+D33</f>
        <v>1133259.25</v>
      </c>
      <c r="E23" s="144"/>
      <c r="F23" s="144"/>
      <c r="G23" s="249"/>
      <c r="H23" s="144"/>
      <c r="I23" s="146"/>
      <c r="J23" s="143"/>
      <c r="K23" s="144"/>
      <c r="L23" s="144"/>
      <c r="M23" s="144"/>
      <c r="N23" s="145"/>
      <c r="O23" s="147"/>
      <c r="P23" s="144"/>
      <c r="Q23" s="144"/>
      <c r="R23" s="144"/>
      <c r="S23" s="144"/>
      <c r="T23" s="144"/>
      <c r="U23" s="144"/>
      <c r="V23" s="144"/>
      <c r="W23" s="144"/>
      <c r="X23" s="144"/>
      <c r="Y23" s="144">
        <f>Y24+Y25+Y26+Y27+Y28+Y29+Y30+Y31+Y33</f>
        <v>75906.83463223363</v>
      </c>
      <c r="Z23" s="144">
        <f>Z24+Z25+Z26+Z27+Z28+Z29+Z30+Z31+Z33</f>
        <v>50636.550602970565</v>
      </c>
      <c r="AA23" s="144"/>
      <c r="AB23" s="144"/>
      <c r="AC23" s="144"/>
      <c r="AD23" s="146"/>
      <c r="AE23" s="142"/>
      <c r="AF23" s="147"/>
      <c r="AG23" s="144"/>
      <c r="AH23" s="144"/>
      <c r="AI23" s="146">
        <f>AI24+AI25+AI26+AI27+AI28+AI29+AI30+AI31+AI33</f>
        <v>231.30632002914132</v>
      </c>
      <c r="AJ23" s="143"/>
      <c r="AK23" s="144"/>
      <c r="AL23" s="144"/>
      <c r="AM23" s="145"/>
      <c r="AN23" s="147"/>
      <c r="AO23" s="144"/>
      <c r="AP23" s="144"/>
      <c r="AQ23" s="144"/>
      <c r="AR23" s="146"/>
      <c r="AS23" s="143"/>
      <c r="AT23" s="144"/>
      <c r="AU23" s="144"/>
      <c r="AV23" s="144"/>
      <c r="AW23" s="145"/>
      <c r="AX23" s="143"/>
      <c r="AY23" s="144"/>
      <c r="AZ23" s="144"/>
      <c r="BA23" s="144"/>
      <c r="BB23" s="145"/>
      <c r="BC23" s="147"/>
      <c r="BD23" s="144"/>
      <c r="BE23" s="144"/>
      <c r="BF23" s="144"/>
      <c r="BG23" s="145"/>
      <c r="BH23" s="84"/>
      <c r="BI23" s="84"/>
      <c r="BJ23" s="86"/>
    </row>
    <row r="24" spans="1:62" ht="15">
      <c r="A24" s="250" t="s">
        <v>63</v>
      </c>
      <c r="B24" s="251">
        <v>1.5</v>
      </c>
      <c r="C24" s="102">
        <f aca="true" t="shared" si="0" ref="C24:C32">ROUND(C23,0)</f>
        <v>85529</v>
      </c>
      <c r="D24" s="102">
        <f aca="true" t="shared" si="1" ref="D24:D34">B24*C24</f>
        <v>128293.5</v>
      </c>
      <c r="E24" s="102">
        <f aca="true" t="shared" si="2" ref="E24:E30">D24/S24</f>
        <v>23.649980291683093</v>
      </c>
      <c r="F24" s="102">
        <v>30</v>
      </c>
      <c r="G24" s="113">
        <f>F24/1.3</f>
        <v>23.076923076923077</v>
      </c>
      <c r="H24" s="102">
        <f>F24</f>
        <v>30</v>
      </c>
      <c r="I24" s="115">
        <f>G24/1.3</f>
        <v>17.75147928994083</v>
      </c>
      <c r="J24" s="112">
        <f aca="true" t="shared" si="3" ref="J24:J30">D24/X24</f>
        <v>15.766653527788728</v>
      </c>
      <c r="K24" s="102">
        <f aca="true" t="shared" si="4" ref="K24:K30">F24/1.5</f>
        <v>20</v>
      </c>
      <c r="L24" s="102">
        <f aca="true" t="shared" si="5" ref="L24:L30">K24/1.3</f>
        <v>15.384615384615383</v>
      </c>
      <c r="M24" s="102">
        <f aca="true" t="shared" si="6" ref="M24:M30">H24/1.5</f>
        <v>20</v>
      </c>
      <c r="N24" s="114">
        <f aca="true" t="shared" si="7" ref="N24:N30">I24/1.5</f>
        <v>11.834319526627219</v>
      </c>
      <c r="O24" s="101">
        <f aca="true" t="shared" si="8" ref="O24:O31">(D24*AJ24/100)/F24</f>
        <v>1625.051</v>
      </c>
      <c r="P24" s="102">
        <f aca="true" t="shared" si="9" ref="P24:P31">(D24*AK24/100)/G24</f>
        <v>1779.0031999999999</v>
      </c>
      <c r="Q24" s="102">
        <f aca="true" t="shared" si="10" ref="Q24:Q31">(D24*AL24/100)/H24</f>
        <v>213.82250000000002</v>
      </c>
      <c r="R24" s="102">
        <f aca="true" t="shared" si="11" ref="R24:R34">(D24*AM24/100)/I24</f>
        <v>1806.800125</v>
      </c>
      <c r="S24" s="102">
        <f aca="true" t="shared" si="12" ref="S24:S34">O24+P24+Q24+R24</f>
        <v>5424.676825</v>
      </c>
      <c r="T24" s="102">
        <f aca="true" t="shared" si="13" ref="T24:T31">(D24*AJ24/100)/K24</f>
        <v>2437.5765</v>
      </c>
      <c r="U24" s="102">
        <f aca="true" t="shared" si="14" ref="U24:U30">(D24*AK24/100)/L24</f>
        <v>2668.5048</v>
      </c>
      <c r="V24" s="102">
        <f aca="true" t="shared" si="15" ref="V24:V30">(D24*AL24/100)/M24</f>
        <v>320.73375</v>
      </c>
      <c r="W24" s="102">
        <f aca="true" t="shared" si="16" ref="W24:W30">(D24*AM24/100)/N24</f>
        <v>2710.2001875</v>
      </c>
      <c r="X24" s="102">
        <f aca="true" t="shared" si="17" ref="X24:X34">T24+U24+V24+W24</f>
        <v>8137.0152375</v>
      </c>
      <c r="Y24" s="102">
        <f aca="true" t="shared" si="18" ref="Y24:Y34">D24/J24</f>
        <v>8137.0152375</v>
      </c>
      <c r="Z24" s="113">
        <f aca="true" t="shared" si="19" ref="Z24:Z34">C24/J24</f>
        <v>5424.676825</v>
      </c>
      <c r="AA24" s="113"/>
      <c r="AB24" s="113">
        <f aca="true" t="shared" si="20" ref="AB24:AB34">D24/J24</f>
        <v>8137.0152375</v>
      </c>
      <c r="AC24" s="102">
        <f aca="true" t="shared" si="21" ref="AC24:AC34">C24/E24</f>
        <v>3616.4512166666664</v>
      </c>
      <c r="AD24" s="115">
        <f aca="true" t="shared" si="22" ref="AD24:AD34">AC24/$BO$9</f>
        <v>15.454919729344729</v>
      </c>
      <c r="AE24" s="98">
        <f aca="true" t="shared" si="23" ref="AE24:AE30">AD24*1.5</f>
        <v>23.182379594017092</v>
      </c>
      <c r="AF24" s="101">
        <f aca="true" t="shared" si="24" ref="AF24:AF31">C24/J24/$BO$9</f>
        <v>23.182379594017092</v>
      </c>
      <c r="AG24" s="102">
        <f aca="true" t="shared" si="25" ref="AG24:AG31">AD24/4</f>
        <v>3.8637299323361822</v>
      </c>
      <c r="AH24" s="102">
        <f aca="true" t="shared" si="26" ref="AH24:AH31">AD24/2</f>
        <v>7.7274598646723645</v>
      </c>
      <c r="AI24" s="115">
        <f aca="true" t="shared" si="27" ref="AI24:AI31">AD24*B24</f>
        <v>23.182379594017092</v>
      </c>
      <c r="AJ24" s="112">
        <v>38</v>
      </c>
      <c r="AK24" s="102">
        <f aca="true" t="shared" si="28" ref="AK24:AK30">100-AJ24-AL24-AM24</f>
        <v>32</v>
      </c>
      <c r="AL24" s="102">
        <v>5</v>
      </c>
      <c r="AM24" s="114">
        <v>25</v>
      </c>
      <c r="AN24" s="101">
        <f aca="true" t="shared" si="29" ref="AN24:AN31">AO24+AP24+AQ24+AR24</f>
        <v>15.45491972934473</v>
      </c>
      <c r="AO24" s="102">
        <f aca="true" t="shared" si="30" ref="AO24:AO31">AD24*AJ24%</f>
        <v>5.872869497150997</v>
      </c>
      <c r="AP24" s="102">
        <f aca="true" t="shared" si="31" ref="AP24:AP31">AD24*AK24%</f>
        <v>4.945574313390313</v>
      </c>
      <c r="AQ24" s="102">
        <f aca="true" t="shared" si="32" ref="AQ24:AQ31">AD24*AL24%</f>
        <v>0.7727459864672365</v>
      </c>
      <c r="AR24" s="115">
        <f aca="true" t="shared" si="33" ref="AR24:AR31">AD24*AM24%</f>
        <v>3.8637299323361822</v>
      </c>
      <c r="AS24" s="112">
        <f aca="true" t="shared" si="34" ref="AS24:AS31">AT24+AU24+AV24+AW24</f>
        <v>23.182379594017092</v>
      </c>
      <c r="AT24" s="102">
        <f aca="true" t="shared" si="35" ref="AT24:AT31">AE24*AJ24%</f>
        <v>8.809304245726496</v>
      </c>
      <c r="AU24" s="102">
        <f aca="true" t="shared" si="36" ref="AU24:AU31">AE24*AK24%</f>
        <v>7.41836147008547</v>
      </c>
      <c r="AV24" s="102">
        <f aca="true" t="shared" si="37" ref="AV24:AV31">AE24*AL24%</f>
        <v>1.1591189797008548</v>
      </c>
      <c r="AW24" s="114">
        <f aca="true" t="shared" si="38" ref="AW24:AW31">AE24*AM24%</f>
        <v>5.795594898504273</v>
      </c>
      <c r="AX24" s="112">
        <f aca="true" t="shared" si="39" ref="AX24:AX31">AS24/2</f>
        <v>11.591189797008546</v>
      </c>
      <c r="AY24" s="102">
        <f aca="true" t="shared" si="40" ref="AY24:AY31">AT24/2</f>
        <v>4.404652122863248</v>
      </c>
      <c r="AZ24" s="102">
        <f aca="true" t="shared" si="41" ref="AZ24:AZ31">AU24/2</f>
        <v>3.709180735042735</v>
      </c>
      <c r="BA24" s="102">
        <f aca="true" t="shared" si="42" ref="BA24:BA31">AV24/2</f>
        <v>0.5795594898504274</v>
      </c>
      <c r="BB24" s="114">
        <f aca="true" t="shared" si="43" ref="BB24:BB31">AW24/2</f>
        <v>2.8977974492521366</v>
      </c>
      <c r="BC24" s="101">
        <f aca="true" t="shared" si="44" ref="BC24:BC31">AS24/4</f>
        <v>5.795594898504273</v>
      </c>
      <c r="BD24" s="102">
        <f aca="true" t="shared" si="45" ref="BD24:BD31">AT24/4</f>
        <v>2.202326061431624</v>
      </c>
      <c r="BE24" s="102">
        <f aca="true" t="shared" si="46" ref="BE24:BE31">AU24/4</f>
        <v>1.8545903675213675</v>
      </c>
      <c r="BF24" s="102">
        <f aca="true" t="shared" si="47" ref="BF24:BF31">AV24/4</f>
        <v>0.2897797449252137</v>
      </c>
      <c r="BG24" s="114">
        <f aca="true" t="shared" si="48" ref="BG24:BG31">AW24/4</f>
        <v>1.4488987246260683</v>
      </c>
      <c r="BH24" s="84"/>
      <c r="BI24" s="84"/>
      <c r="BJ24" s="86"/>
    </row>
    <row r="25" spans="1:62" ht="15" customHeight="1">
      <c r="A25" s="250" t="s">
        <v>64</v>
      </c>
      <c r="B25" s="251">
        <v>1.5</v>
      </c>
      <c r="C25" s="102">
        <f t="shared" si="0"/>
        <v>85529</v>
      </c>
      <c r="D25" s="102">
        <f t="shared" si="1"/>
        <v>128293.5</v>
      </c>
      <c r="E25" s="102">
        <f t="shared" si="2"/>
        <v>21.04208416833667</v>
      </c>
      <c r="F25" s="102">
        <v>28</v>
      </c>
      <c r="G25" s="113">
        <f>F25/1.3</f>
        <v>21.538461538461537</v>
      </c>
      <c r="H25" s="102">
        <v>28</v>
      </c>
      <c r="I25" s="115">
        <v>15</v>
      </c>
      <c r="J25" s="112">
        <f t="shared" si="3"/>
        <v>14.02805611222445</v>
      </c>
      <c r="K25" s="102">
        <f t="shared" si="4"/>
        <v>18.666666666666668</v>
      </c>
      <c r="L25" s="102">
        <f t="shared" si="5"/>
        <v>14.35897435897436</v>
      </c>
      <c r="M25" s="102">
        <f t="shared" si="6"/>
        <v>18.666666666666668</v>
      </c>
      <c r="N25" s="114">
        <f t="shared" si="7"/>
        <v>10</v>
      </c>
      <c r="O25" s="101">
        <f t="shared" si="8"/>
        <v>1466.2114285714285</v>
      </c>
      <c r="P25" s="102">
        <f t="shared" si="9"/>
        <v>2263.463892857143</v>
      </c>
      <c r="Q25" s="102">
        <f t="shared" si="10"/>
        <v>229.09553571428572</v>
      </c>
      <c r="R25" s="102">
        <f t="shared" si="11"/>
        <v>2138.225</v>
      </c>
      <c r="S25" s="102">
        <f t="shared" si="12"/>
        <v>6096.995857142858</v>
      </c>
      <c r="T25" s="102">
        <f t="shared" si="13"/>
        <v>2199.3171428571427</v>
      </c>
      <c r="U25" s="102">
        <f t="shared" si="14"/>
        <v>3395.195839285714</v>
      </c>
      <c r="V25" s="102">
        <f t="shared" si="15"/>
        <v>343.64330357142853</v>
      </c>
      <c r="W25" s="102">
        <f t="shared" si="16"/>
        <v>3207.3375</v>
      </c>
      <c r="X25" s="102">
        <f t="shared" si="17"/>
        <v>9145.493785714285</v>
      </c>
      <c r="Y25" s="102">
        <f t="shared" si="18"/>
        <v>9145.493785714285</v>
      </c>
      <c r="Z25" s="113">
        <f t="shared" si="19"/>
        <v>6096.995857142857</v>
      </c>
      <c r="AA25" s="113"/>
      <c r="AB25" s="113">
        <f t="shared" si="20"/>
        <v>9145.493785714285</v>
      </c>
      <c r="AC25" s="102">
        <f t="shared" si="21"/>
        <v>4064.663904761905</v>
      </c>
      <c r="AD25" s="115">
        <f t="shared" si="22"/>
        <v>17.37035856735857</v>
      </c>
      <c r="AE25" s="98">
        <f t="shared" si="23"/>
        <v>26.055537851037855</v>
      </c>
      <c r="AF25" s="101">
        <f t="shared" si="24"/>
        <v>26.05553785103785</v>
      </c>
      <c r="AG25" s="102">
        <f t="shared" si="25"/>
        <v>4.342589641839642</v>
      </c>
      <c r="AH25" s="102">
        <f t="shared" si="26"/>
        <v>8.685179283679284</v>
      </c>
      <c r="AI25" s="115">
        <f t="shared" si="27"/>
        <v>26.055537851037855</v>
      </c>
      <c r="AJ25" s="112">
        <v>32</v>
      </c>
      <c r="AK25" s="102">
        <f t="shared" si="28"/>
        <v>38</v>
      </c>
      <c r="AL25" s="102">
        <v>5</v>
      </c>
      <c r="AM25" s="114">
        <v>25</v>
      </c>
      <c r="AN25" s="101">
        <f t="shared" si="29"/>
        <v>17.37035856735857</v>
      </c>
      <c r="AO25" s="102">
        <f t="shared" si="30"/>
        <v>5.558514741554742</v>
      </c>
      <c r="AP25" s="102">
        <f t="shared" si="31"/>
        <v>6.6007362555962565</v>
      </c>
      <c r="AQ25" s="102">
        <f t="shared" si="32"/>
        <v>0.8685179283679285</v>
      </c>
      <c r="AR25" s="115">
        <f t="shared" si="33"/>
        <v>4.342589641839642</v>
      </c>
      <c r="AS25" s="112">
        <f t="shared" si="34"/>
        <v>26.055537851037858</v>
      </c>
      <c r="AT25" s="102">
        <f t="shared" si="35"/>
        <v>8.337772112332114</v>
      </c>
      <c r="AU25" s="102">
        <f t="shared" si="36"/>
        <v>9.901104383394385</v>
      </c>
      <c r="AV25" s="102">
        <f t="shared" si="37"/>
        <v>1.3027768925518928</v>
      </c>
      <c r="AW25" s="114">
        <f t="shared" si="38"/>
        <v>6.513884462759464</v>
      </c>
      <c r="AX25" s="112">
        <f t="shared" si="39"/>
        <v>13.027768925518929</v>
      </c>
      <c r="AY25" s="102">
        <f t="shared" si="40"/>
        <v>4.168886056166057</v>
      </c>
      <c r="AZ25" s="102">
        <f t="shared" si="41"/>
        <v>4.950552191697192</v>
      </c>
      <c r="BA25" s="102">
        <f t="shared" si="42"/>
        <v>0.6513884462759464</v>
      </c>
      <c r="BB25" s="114">
        <f t="shared" si="43"/>
        <v>3.256942231379732</v>
      </c>
      <c r="BC25" s="101">
        <f t="shared" si="44"/>
        <v>6.5138844627594645</v>
      </c>
      <c r="BD25" s="102">
        <f t="shared" si="45"/>
        <v>2.0844430280830286</v>
      </c>
      <c r="BE25" s="102">
        <f t="shared" si="46"/>
        <v>2.475276095848596</v>
      </c>
      <c r="BF25" s="102">
        <f t="shared" si="47"/>
        <v>0.3256942231379732</v>
      </c>
      <c r="BG25" s="114">
        <f t="shared" si="48"/>
        <v>1.628471115689866</v>
      </c>
      <c r="BH25" s="84"/>
      <c r="BI25" s="84"/>
      <c r="BJ25" s="86"/>
    </row>
    <row r="26" spans="1:62" ht="15" customHeight="1">
      <c r="A26" s="250" t="s">
        <v>65</v>
      </c>
      <c r="B26" s="251">
        <v>1.5</v>
      </c>
      <c r="C26" s="102">
        <f t="shared" si="0"/>
        <v>85529</v>
      </c>
      <c r="D26" s="102">
        <f t="shared" si="1"/>
        <v>128293.5</v>
      </c>
      <c r="E26" s="102">
        <f t="shared" si="2"/>
        <v>20.032441200324413</v>
      </c>
      <c r="F26" s="102">
        <v>26</v>
      </c>
      <c r="G26" s="113">
        <v>19</v>
      </c>
      <c r="H26" s="102">
        <f>F26</f>
        <v>26</v>
      </c>
      <c r="I26" s="115">
        <f>G26/1.3</f>
        <v>14.615384615384615</v>
      </c>
      <c r="J26" s="112">
        <f t="shared" si="3"/>
        <v>13.555043354187248</v>
      </c>
      <c r="K26" s="102">
        <f t="shared" si="4"/>
        <v>17.333333333333332</v>
      </c>
      <c r="L26" s="102">
        <f t="shared" si="5"/>
        <v>13.333333333333332</v>
      </c>
      <c r="M26" s="102">
        <f t="shared" si="6"/>
        <v>17.333333333333332</v>
      </c>
      <c r="N26" s="114">
        <f t="shared" si="7"/>
        <v>9.743589743589743</v>
      </c>
      <c r="O26" s="101">
        <f t="shared" si="8"/>
        <v>1825.7151923076924</v>
      </c>
      <c r="P26" s="102">
        <f t="shared" si="9"/>
        <v>1890.641052631579</v>
      </c>
      <c r="Q26" s="102">
        <f t="shared" si="10"/>
        <v>493.4365384615385</v>
      </c>
      <c r="R26" s="102">
        <f t="shared" si="11"/>
        <v>2194.4940789473685</v>
      </c>
      <c r="S26" s="102">
        <f t="shared" si="12"/>
        <v>6404.286862348178</v>
      </c>
      <c r="T26" s="102">
        <f t="shared" si="13"/>
        <v>2738.5727884615385</v>
      </c>
      <c r="U26" s="102">
        <f t="shared" si="14"/>
        <v>2694.1635</v>
      </c>
      <c r="V26" s="102">
        <f t="shared" si="15"/>
        <v>740.1548076923077</v>
      </c>
      <c r="W26" s="102">
        <f t="shared" si="16"/>
        <v>3291.7411184210528</v>
      </c>
      <c r="X26" s="102">
        <f t="shared" si="17"/>
        <v>9464.632214574898</v>
      </c>
      <c r="Y26" s="102">
        <f t="shared" si="18"/>
        <v>9464.632214574898</v>
      </c>
      <c r="Z26" s="113">
        <f t="shared" si="19"/>
        <v>6309.754809716598</v>
      </c>
      <c r="AA26" s="113"/>
      <c r="AB26" s="113">
        <f t="shared" si="20"/>
        <v>9464.632214574898</v>
      </c>
      <c r="AC26" s="102">
        <f t="shared" si="21"/>
        <v>4269.524574898785</v>
      </c>
      <c r="AD26" s="115">
        <f t="shared" si="22"/>
        <v>18.245831516661475</v>
      </c>
      <c r="AE26" s="98">
        <f t="shared" si="23"/>
        <v>27.368747274992213</v>
      </c>
      <c r="AF26" s="101">
        <f t="shared" si="24"/>
        <v>26.964764144088026</v>
      </c>
      <c r="AG26" s="102">
        <f t="shared" si="25"/>
        <v>4.561457879165369</v>
      </c>
      <c r="AH26" s="102">
        <f t="shared" si="26"/>
        <v>9.122915758330738</v>
      </c>
      <c r="AI26" s="115">
        <f t="shared" si="27"/>
        <v>27.368747274992213</v>
      </c>
      <c r="AJ26" s="112">
        <v>37</v>
      </c>
      <c r="AK26" s="102">
        <f t="shared" si="28"/>
        <v>28</v>
      </c>
      <c r="AL26" s="102">
        <v>10</v>
      </c>
      <c r="AM26" s="114">
        <v>25</v>
      </c>
      <c r="AN26" s="101">
        <f t="shared" si="29"/>
        <v>18.245831516661475</v>
      </c>
      <c r="AO26" s="102">
        <f t="shared" si="30"/>
        <v>6.750957661164746</v>
      </c>
      <c r="AP26" s="102">
        <f t="shared" si="31"/>
        <v>5.108832824665214</v>
      </c>
      <c r="AQ26" s="102">
        <f t="shared" si="32"/>
        <v>1.8245831516661477</v>
      </c>
      <c r="AR26" s="115">
        <f t="shared" si="33"/>
        <v>4.561457879165369</v>
      </c>
      <c r="AS26" s="112">
        <f t="shared" si="34"/>
        <v>27.368747274992213</v>
      </c>
      <c r="AT26" s="102">
        <f t="shared" si="35"/>
        <v>10.12643649174712</v>
      </c>
      <c r="AU26" s="102">
        <f t="shared" si="36"/>
        <v>7.66324923699782</v>
      </c>
      <c r="AV26" s="102">
        <f t="shared" si="37"/>
        <v>2.7368747274992216</v>
      </c>
      <c r="AW26" s="114">
        <f t="shared" si="38"/>
        <v>6.842186818748053</v>
      </c>
      <c r="AX26" s="112">
        <f t="shared" si="39"/>
        <v>13.684373637496106</v>
      </c>
      <c r="AY26" s="102">
        <f t="shared" si="40"/>
        <v>5.06321824587356</v>
      </c>
      <c r="AZ26" s="102">
        <f t="shared" si="41"/>
        <v>3.83162461849891</v>
      </c>
      <c r="BA26" s="102">
        <f t="shared" si="42"/>
        <v>1.3684373637496108</v>
      </c>
      <c r="BB26" s="114">
        <f t="shared" si="43"/>
        <v>3.4210934093740266</v>
      </c>
      <c r="BC26" s="101">
        <f t="shared" si="44"/>
        <v>6.842186818748053</v>
      </c>
      <c r="BD26" s="102">
        <f t="shared" si="45"/>
        <v>2.53160912293678</v>
      </c>
      <c r="BE26" s="102">
        <f t="shared" si="46"/>
        <v>1.915812309249455</v>
      </c>
      <c r="BF26" s="102">
        <f t="shared" si="47"/>
        <v>0.6842186818748054</v>
      </c>
      <c r="BG26" s="114">
        <f t="shared" si="48"/>
        <v>1.7105467046870133</v>
      </c>
      <c r="BH26" s="84"/>
      <c r="BI26" s="84"/>
      <c r="BJ26" s="86"/>
    </row>
    <row r="27" spans="1:62" ht="15" customHeight="1">
      <c r="A27" s="250" t="s">
        <v>66</v>
      </c>
      <c r="B27" s="251">
        <v>1.5</v>
      </c>
      <c r="C27" s="102">
        <f t="shared" si="0"/>
        <v>85529</v>
      </c>
      <c r="D27" s="102">
        <f t="shared" si="1"/>
        <v>128293.5</v>
      </c>
      <c r="E27" s="102">
        <f t="shared" si="2"/>
        <v>23.59418010224145</v>
      </c>
      <c r="F27" s="102">
        <v>30</v>
      </c>
      <c r="G27" s="113">
        <f>F27/1.3</f>
        <v>23.076923076923077</v>
      </c>
      <c r="H27" s="102">
        <f>F27</f>
        <v>30</v>
      </c>
      <c r="I27" s="115">
        <f>G27/1.3</f>
        <v>17.75147928994083</v>
      </c>
      <c r="J27" s="112">
        <f t="shared" si="3"/>
        <v>15.729453401494295</v>
      </c>
      <c r="K27" s="102">
        <f t="shared" si="4"/>
        <v>20</v>
      </c>
      <c r="L27" s="102">
        <f t="shared" si="5"/>
        <v>15.384615384615383</v>
      </c>
      <c r="M27" s="102">
        <f t="shared" si="6"/>
        <v>20</v>
      </c>
      <c r="N27" s="114">
        <f t="shared" si="7"/>
        <v>11.834319526627219</v>
      </c>
      <c r="O27" s="101">
        <f t="shared" si="8"/>
        <v>940.819</v>
      </c>
      <c r="P27" s="102">
        <f t="shared" si="9"/>
        <v>1834.59705</v>
      </c>
      <c r="Q27" s="102">
        <f t="shared" si="10"/>
        <v>855.2900000000001</v>
      </c>
      <c r="R27" s="102">
        <f t="shared" si="11"/>
        <v>1806.800125</v>
      </c>
      <c r="S27" s="102">
        <f t="shared" si="12"/>
        <v>5437.5061749999995</v>
      </c>
      <c r="T27" s="102">
        <f t="shared" si="13"/>
        <v>1411.2285</v>
      </c>
      <c r="U27" s="102">
        <f t="shared" si="14"/>
        <v>2751.8955750000005</v>
      </c>
      <c r="V27" s="102">
        <f t="shared" si="15"/>
        <v>1282.935</v>
      </c>
      <c r="W27" s="102">
        <f t="shared" si="16"/>
        <v>2710.2001875</v>
      </c>
      <c r="X27" s="102">
        <f t="shared" si="17"/>
        <v>8156.259262500002</v>
      </c>
      <c r="Y27" s="102">
        <f t="shared" si="18"/>
        <v>8156.259262500002</v>
      </c>
      <c r="Z27" s="113">
        <f t="shared" si="19"/>
        <v>5437.506175000001</v>
      </c>
      <c r="AA27" s="113"/>
      <c r="AB27" s="113">
        <f t="shared" si="20"/>
        <v>8156.259262500002</v>
      </c>
      <c r="AC27" s="102">
        <f t="shared" si="21"/>
        <v>3625.0041166666665</v>
      </c>
      <c r="AD27" s="115">
        <f t="shared" si="22"/>
        <v>15.491470584045583</v>
      </c>
      <c r="AE27" s="98">
        <f t="shared" si="23"/>
        <v>23.237205876068373</v>
      </c>
      <c r="AF27" s="101">
        <f t="shared" si="24"/>
        <v>23.237205876068384</v>
      </c>
      <c r="AG27" s="102">
        <f t="shared" si="25"/>
        <v>3.8728676460113958</v>
      </c>
      <c r="AH27" s="102">
        <f t="shared" si="26"/>
        <v>7.7457352920227915</v>
      </c>
      <c r="AI27" s="115">
        <f t="shared" si="27"/>
        <v>23.237205876068373</v>
      </c>
      <c r="AJ27" s="112">
        <v>22</v>
      </c>
      <c r="AK27" s="102">
        <f t="shared" si="28"/>
        <v>33</v>
      </c>
      <c r="AL27" s="102">
        <v>20</v>
      </c>
      <c r="AM27" s="114">
        <v>25</v>
      </c>
      <c r="AN27" s="101">
        <f t="shared" si="29"/>
        <v>15.491470584045583</v>
      </c>
      <c r="AO27" s="102">
        <f t="shared" si="30"/>
        <v>3.4081235284900284</v>
      </c>
      <c r="AP27" s="102">
        <f t="shared" si="31"/>
        <v>5.112185292735043</v>
      </c>
      <c r="AQ27" s="102">
        <f t="shared" si="32"/>
        <v>3.0982941168091167</v>
      </c>
      <c r="AR27" s="115">
        <f t="shared" si="33"/>
        <v>3.8728676460113958</v>
      </c>
      <c r="AS27" s="112">
        <f t="shared" si="34"/>
        <v>23.237205876068373</v>
      </c>
      <c r="AT27" s="102">
        <f t="shared" si="35"/>
        <v>5.112185292735042</v>
      </c>
      <c r="AU27" s="102">
        <f t="shared" si="36"/>
        <v>7.6682779391025635</v>
      </c>
      <c r="AV27" s="102">
        <f t="shared" si="37"/>
        <v>4.647441175213674</v>
      </c>
      <c r="AW27" s="114">
        <f t="shared" si="38"/>
        <v>5.809301469017093</v>
      </c>
      <c r="AX27" s="112">
        <f t="shared" si="39"/>
        <v>11.618602938034186</v>
      </c>
      <c r="AY27" s="102">
        <f t="shared" si="40"/>
        <v>2.556092646367521</v>
      </c>
      <c r="AZ27" s="102">
        <f t="shared" si="41"/>
        <v>3.8341389695512818</v>
      </c>
      <c r="BA27" s="102">
        <f t="shared" si="42"/>
        <v>2.323720587606837</v>
      </c>
      <c r="BB27" s="114">
        <f t="shared" si="43"/>
        <v>2.9046507345085466</v>
      </c>
      <c r="BC27" s="101">
        <f t="shared" si="44"/>
        <v>5.809301469017093</v>
      </c>
      <c r="BD27" s="102">
        <f t="shared" si="45"/>
        <v>1.2780463231837604</v>
      </c>
      <c r="BE27" s="102">
        <f t="shared" si="46"/>
        <v>1.9170694847756409</v>
      </c>
      <c r="BF27" s="102">
        <f t="shared" si="47"/>
        <v>1.1618602938034186</v>
      </c>
      <c r="BG27" s="114">
        <f t="shared" si="48"/>
        <v>1.4523253672542733</v>
      </c>
      <c r="BH27" s="84"/>
      <c r="BI27" s="84"/>
      <c r="BJ27" s="86"/>
    </row>
    <row r="28" spans="1:62" ht="15" customHeight="1">
      <c r="A28" s="250" t="s">
        <v>66</v>
      </c>
      <c r="B28" s="251">
        <v>1.5</v>
      </c>
      <c r="C28" s="102">
        <f t="shared" si="0"/>
        <v>85529</v>
      </c>
      <c r="D28" s="102">
        <f t="shared" si="1"/>
        <v>128293.5</v>
      </c>
      <c r="E28" s="102">
        <f t="shared" si="2"/>
        <v>22.94455066921606</v>
      </c>
      <c r="F28" s="102">
        <v>30</v>
      </c>
      <c r="G28" s="113">
        <f>F28/1.3</f>
        <v>23.076923076923077</v>
      </c>
      <c r="H28" s="102">
        <f>F28</f>
        <v>30</v>
      </c>
      <c r="I28" s="115">
        <f>G28/1.3</f>
        <v>17.75147928994083</v>
      </c>
      <c r="J28" s="112">
        <f t="shared" si="3"/>
        <v>15.296367112810705</v>
      </c>
      <c r="K28" s="102">
        <f t="shared" si="4"/>
        <v>20</v>
      </c>
      <c r="L28" s="102">
        <f t="shared" si="5"/>
        <v>15.384615384615383</v>
      </c>
      <c r="M28" s="102">
        <f t="shared" si="6"/>
        <v>20</v>
      </c>
      <c r="N28" s="114">
        <f t="shared" si="7"/>
        <v>11.834319526627219</v>
      </c>
      <c r="O28" s="101">
        <f t="shared" si="8"/>
        <v>1069.1125</v>
      </c>
      <c r="P28" s="102">
        <f t="shared" si="9"/>
        <v>2501.72325</v>
      </c>
      <c r="Q28" s="102">
        <f t="shared" si="10"/>
        <v>213.82250000000002</v>
      </c>
      <c r="R28" s="102">
        <f t="shared" si="11"/>
        <v>1806.800125</v>
      </c>
      <c r="S28" s="102">
        <f t="shared" si="12"/>
        <v>5591.458375</v>
      </c>
      <c r="T28" s="102">
        <f t="shared" si="13"/>
        <v>1603.66875</v>
      </c>
      <c r="U28" s="102">
        <f t="shared" si="14"/>
        <v>3752.584875</v>
      </c>
      <c r="V28" s="102">
        <f t="shared" si="15"/>
        <v>320.73375</v>
      </c>
      <c r="W28" s="102">
        <f t="shared" si="16"/>
        <v>2710.2001875</v>
      </c>
      <c r="X28" s="102">
        <f t="shared" si="17"/>
        <v>8387.187562500001</v>
      </c>
      <c r="Y28" s="102">
        <f t="shared" si="18"/>
        <v>8387.187562500001</v>
      </c>
      <c r="Z28" s="113">
        <f t="shared" si="19"/>
        <v>5591.458375000001</v>
      </c>
      <c r="AA28" s="113"/>
      <c r="AB28" s="113">
        <f t="shared" si="20"/>
        <v>8387.187562500001</v>
      </c>
      <c r="AC28" s="102">
        <f t="shared" si="21"/>
        <v>3727.638916666667</v>
      </c>
      <c r="AD28" s="115">
        <f t="shared" si="22"/>
        <v>15.93008084045584</v>
      </c>
      <c r="AE28" s="98">
        <f t="shared" si="23"/>
        <v>23.89512126068376</v>
      </c>
      <c r="AF28" s="101">
        <f t="shared" si="24"/>
        <v>23.895121260683766</v>
      </c>
      <c r="AG28" s="102">
        <f t="shared" si="25"/>
        <v>3.98252021011396</v>
      </c>
      <c r="AH28" s="102">
        <f t="shared" si="26"/>
        <v>7.96504042022792</v>
      </c>
      <c r="AI28" s="115">
        <f t="shared" si="27"/>
        <v>23.89512126068376</v>
      </c>
      <c r="AJ28" s="112">
        <v>25</v>
      </c>
      <c r="AK28" s="102">
        <f t="shared" si="28"/>
        <v>45</v>
      </c>
      <c r="AL28" s="102">
        <v>5</v>
      </c>
      <c r="AM28" s="114">
        <v>25</v>
      </c>
      <c r="AN28" s="101">
        <f t="shared" si="29"/>
        <v>15.93008084045584</v>
      </c>
      <c r="AO28" s="102">
        <f t="shared" si="30"/>
        <v>3.98252021011396</v>
      </c>
      <c r="AP28" s="102">
        <f t="shared" si="31"/>
        <v>7.168536378205128</v>
      </c>
      <c r="AQ28" s="102">
        <f t="shared" si="32"/>
        <v>0.796504042022792</v>
      </c>
      <c r="AR28" s="115">
        <f t="shared" si="33"/>
        <v>3.98252021011396</v>
      </c>
      <c r="AS28" s="112">
        <f t="shared" si="34"/>
        <v>23.89512126068376</v>
      </c>
      <c r="AT28" s="102">
        <f t="shared" si="35"/>
        <v>5.97378031517094</v>
      </c>
      <c r="AU28" s="102">
        <f t="shared" si="36"/>
        <v>10.752804567307692</v>
      </c>
      <c r="AV28" s="102">
        <f t="shared" si="37"/>
        <v>1.194756063034188</v>
      </c>
      <c r="AW28" s="114">
        <f t="shared" si="38"/>
        <v>5.97378031517094</v>
      </c>
      <c r="AX28" s="112">
        <f t="shared" si="39"/>
        <v>11.94756063034188</v>
      </c>
      <c r="AY28" s="102">
        <f t="shared" si="40"/>
        <v>2.98689015758547</v>
      </c>
      <c r="AZ28" s="102">
        <f t="shared" si="41"/>
        <v>5.376402283653846</v>
      </c>
      <c r="BA28" s="102">
        <f t="shared" si="42"/>
        <v>0.597378031517094</v>
      </c>
      <c r="BB28" s="114">
        <f t="shared" si="43"/>
        <v>2.98689015758547</v>
      </c>
      <c r="BC28" s="101">
        <f t="shared" si="44"/>
        <v>5.97378031517094</v>
      </c>
      <c r="BD28" s="102">
        <f t="shared" si="45"/>
        <v>1.493445078792735</v>
      </c>
      <c r="BE28" s="102">
        <f t="shared" si="46"/>
        <v>2.688201141826923</v>
      </c>
      <c r="BF28" s="102">
        <f t="shared" si="47"/>
        <v>0.298689015758547</v>
      </c>
      <c r="BG28" s="114">
        <f t="shared" si="48"/>
        <v>1.493445078792735</v>
      </c>
      <c r="BH28" s="84"/>
      <c r="BI28" s="84"/>
      <c r="BJ28" s="86"/>
    </row>
    <row r="29" spans="1:62" ht="15" customHeight="1">
      <c r="A29" s="250" t="s">
        <v>67</v>
      </c>
      <c r="B29" s="251">
        <v>3.75</v>
      </c>
      <c r="C29" s="102">
        <f t="shared" si="0"/>
        <v>85529</v>
      </c>
      <c r="D29" s="102">
        <f t="shared" si="1"/>
        <v>320733.75</v>
      </c>
      <c r="E29" s="102">
        <f t="shared" si="2"/>
        <v>19.6078431372549</v>
      </c>
      <c r="F29" s="102">
        <v>30</v>
      </c>
      <c r="G29" s="113">
        <v>16</v>
      </c>
      <c r="H29" s="102">
        <v>30</v>
      </c>
      <c r="I29" s="115">
        <v>15</v>
      </c>
      <c r="J29" s="112">
        <f t="shared" si="3"/>
        <v>14.858841010401191</v>
      </c>
      <c r="K29" s="102">
        <f t="shared" si="4"/>
        <v>20</v>
      </c>
      <c r="L29" s="102">
        <f t="shared" si="5"/>
        <v>15.384615384615383</v>
      </c>
      <c r="M29" s="102">
        <f t="shared" si="6"/>
        <v>20</v>
      </c>
      <c r="N29" s="114">
        <f t="shared" si="7"/>
        <v>10</v>
      </c>
      <c r="O29" s="101">
        <f t="shared" si="8"/>
        <v>3741.89375</v>
      </c>
      <c r="P29" s="102">
        <f t="shared" si="9"/>
        <v>6414.675</v>
      </c>
      <c r="Q29" s="102">
        <f t="shared" si="10"/>
        <v>855.2900000000001</v>
      </c>
      <c r="R29" s="102">
        <f t="shared" si="11"/>
        <v>5345.5625</v>
      </c>
      <c r="S29" s="102">
        <f t="shared" si="12"/>
        <v>16357.421250000001</v>
      </c>
      <c r="T29" s="102">
        <f t="shared" si="13"/>
        <v>5612.840625</v>
      </c>
      <c r="U29" s="102">
        <f t="shared" si="14"/>
        <v>6671.262000000001</v>
      </c>
      <c r="V29" s="102">
        <f t="shared" si="15"/>
        <v>1282.935</v>
      </c>
      <c r="W29" s="102">
        <f t="shared" si="16"/>
        <v>8018.34375</v>
      </c>
      <c r="X29" s="102">
        <f t="shared" si="17"/>
        <v>21585.381374999997</v>
      </c>
      <c r="Y29" s="102">
        <f t="shared" si="18"/>
        <v>21585.381374999997</v>
      </c>
      <c r="Z29" s="113">
        <f t="shared" si="19"/>
        <v>5756.101699999999</v>
      </c>
      <c r="AA29" s="113"/>
      <c r="AB29" s="113">
        <f t="shared" si="20"/>
        <v>21585.381374999997</v>
      </c>
      <c r="AC29" s="102">
        <f t="shared" si="21"/>
        <v>4361.979</v>
      </c>
      <c r="AD29" s="115">
        <f t="shared" si="22"/>
        <v>18.6409358974359</v>
      </c>
      <c r="AE29" s="98">
        <f t="shared" si="23"/>
        <v>27.96140384615385</v>
      </c>
      <c r="AF29" s="101">
        <f t="shared" si="24"/>
        <v>24.59872521367521</v>
      </c>
      <c r="AG29" s="102">
        <f t="shared" si="25"/>
        <v>4.660233974358975</v>
      </c>
      <c r="AH29" s="102">
        <f t="shared" si="26"/>
        <v>9.32046794871795</v>
      </c>
      <c r="AI29" s="115">
        <f t="shared" si="27"/>
        <v>69.90350961538462</v>
      </c>
      <c r="AJ29" s="112">
        <v>35</v>
      </c>
      <c r="AK29" s="102">
        <f t="shared" si="28"/>
        <v>32</v>
      </c>
      <c r="AL29" s="102">
        <v>8</v>
      </c>
      <c r="AM29" s="114">
        <v>25</v>
      </c>
      <c r="AN29" s="101">
        <f t="shared" si="29"/>
        <v>18.6409358974359</v>
      </c>
      <c r="AO29" s="102">
        <f t="shared" si="30"/>
        <v>6.524327564102564</v>
      </c>
      <c r="AP29" s="102">
        <f t="shared" si="31"/>
        <v>5.965099487179487</v>
      </c>
      <c r="AQ29" s="102">
        <f t="shared" si="32"/>
        <v>1.4912748717948718</v>
      </c>
      <c r="AR29" s="115">
        <f t="shared" si="33"/>
        <v>4.660233974358975</v>
      </c>
      <c r="AS29" s="112">
        <f t="shared" si="34"/>
        <v>27.96140384615385</v>
      </c>
      <c r="AT29" s="102">
        <f t="shared" si="35"/>
        <v>9.786491346153847</v>
      </c>
      <c r="AU29" s="102">
        <f t="shared" si="36"/>
        <v>8.947649230769231</v>
      </c>
      <c r="AV29" s="102">
        <f t="shared" si="37"/>
        <v>2.236912307692308</v>
      </c>
      <c r="AW29" s="114">
        <f t="shared" si="38"/>
        <v>6.9903509615384625</v>
      </c>
      <c r="AX29" s="112">
        <f t="shared" si="39"/>
        <v>13.980701923076925</v>
      </c>
      <c r="AY29" s="102">
        <f t="shared" si="40"/>
        <v>4.893245673076923</v>
      </c>
      <c r="AZ29" s="102">
        <f t="shared" si="41"/>
        <v>4.473824615384616</v>
      </c>
      <c r="BA29" s="102">
        <f t="shared" si="42"/>
        <v>1.118456153846154</v>
      </c>
      <c r="BB29" s="114">
        <f t="shared" si="43"/>
        <v>3.4951754807692312</v>
      </c>
      <c r="BC29" s="101">
        <f t="shared" si="44"/>
        <v>6.9903509615384625</v>
      </c>
      <c r="BD29" s="102">
        <f t="shared" si="45"/>
        <v>2.4466228365384617</v>
      </c>
      <c r="BE29" s="102">
        <f t="shared" si="46"/>
        <v>2.236912307692308</v>
      </c>
      <c r="BF29" s="102">
        <f t="shared" si="47"/>
        <v>0.559228076923077</v>
      </c>
      <c r="BG29" s="114">
        <f t="shared" si="48"/>
        <v>1.7475877403846156</v>
      </c>
      <c r="BH29" s="84"/>
      <c r="BI29" s="84"/>
      <c r="BJ29" s="86"/>
    </row>
    <row r="30" spans="1:62" ht="15" customHeight="1">
      <c r="A30" s="250" t="s">
        <v>68</v>
      </c>
      <c r="B30" s="251">
        <v>1</v>
      </c>
      <c r="C30" s="102">
        <f t="shared" si="0"/>
        <v>85529</v>
      </c>
      <c r="D30" s="102">
        <f t="shared" si="1"/>
        <v>85529</v>
      </c>
      <c r="E30" s="102">
        <f t="shared" si="2"/>
        <v>21.234762092017302</v>
      </c>
      <c r="F30" s="102">
        <v>27</v>
      </c>
      <c r="G30" s="113">
        <f>F30/1.3</f>
        <v>20.76923076923077</v>
      </c>
      <c r="H30" s="102">
        <f>F30</f>
        <v>27</v>
      </c>
      <c r="I30" s="115">
        <f>G30/1.3</f>
        <v>15.976331360946746</v>
      </c>
      <c r="J30" s="112">
        <f t="shared" si="3"/>
        <v>14.15650806134487</v>
      </c>
      <c r="K30" s="102">
        <f t="shared" si="4"/>
        <v>18</v>
      </c>
      <c r="L30" s="102">
        <f t="shared" si="5"/>
        <v>13.846153846153845</v>
      </c>
      <c r="M30" s="102">
        <f t="shared" si="6"/>
        <v>18</v>
      </c>
      <c r="N30" s="114">
        <f t="shared" si="7"/>
        <v>10.650887573964498</v>
      </c>
      <c r="O30" s="101">
        <f t="shared" si="8"/>
        <v>1013.6770370370369</v>
      </c>
      <c r="P30" s="102">
        <f t="shared" si="9"/>
        <v>1358.9607777777778</v>
      </c>
      <c r="Q30" s="102">
        <f t="shared" si="10"/>
        <v>316.77407407407406</v>
      </c>
      <c r="R30" s="102">
        <f t="shared" si="11"/>
        <v>1338.3704629629628</v>
      </c>
      <c r="S30" s="102">
        <f t="shared" si="12"/>
        <v>4027.7823518518517</v>
      </c>
      <c r="T30" s="102">
        <f t="shared" si="13"/>
        <v>1520.5155555555555</v>
      </c>
      <c r="U30" s="102">
        <f t="shared" si="14"/>
        <v>2038.4411666666667</v>
      </c>
      <c r="V30" s="102">
        <f t="shared" si="15"/>
        <v>475.1611111111111</v>
      </c>
      <c r="W30" s="102">
        <f t="shared" si="16"/>
        <v>2007.5556944444443</v>
      </c>
      <c r="X30" s="102">
        <f t="shared" si="17"/>
        <v>6041.673527777777</v>
      </c>
      <c r="Y30" s="102">
        <f t="shared" si="18"/>
        <v>6041.673527777777</v>
      </c>
      <c r="Z30" s="113">
        <f t="shared" si="19"/>
        <v>6041.673527777777</v>
      </c>
      <c r="AA30" s="113"/>
      <c r="AB30" s="113">
        <f t="shared" si="20"/>
        <v>6041.673527777777</v>
      </c>
      <c r="AC30" s="102">
        <f t="shared" si="21"/>
        <v>4027.782351851852</v>
      </c>
      <c r="AD30" s="115">
        <f t="shared" si="22"/>
        <v>17.212745093383983</v>
      </c>
      <c r="AE30" s="98">
        <f t="shared" si="23"/>
        <v>25.819117640075973</v>
      </c>
      <c r="AF30" s="101">
        <f t="shared" si="24"/>
        <v>25.81911764007597</v>
      </c>
      <c r="AG30" s="102">
        <f t="shared" si="25"/>
        <v>4.303186273345996</v>
      </c>
      <c r="AH30" s="102">
        <f t="shared" si="26"/>
        <v>8.606372546691992</v>
      </c>
      <c r="AI30" s="115">
        <f t="shared" si="27"/>
        <v>17.212745093383983</v>
      </c>
      <c r="AJ30" s="112">
        <v>32</v>
      </c>
      <c r="AK30" s="102">
        <f t="shared" si="28"/>
        <v>33</v>
      </c>
      <c r="AL30" s="102">
        <v>10</v>
      </c>
      <c r="AM30" s="114">
        <v>25</v>
      </c>
      <c r="AN30" s="101">
        <f t="shared" si="29"/>
        <v>17.212745093383983</v>
      </c>
      <c r="AO30" s="102">
        <f t="shared" si="30"/>
        <v>5.508078429882874</v>
      </c>
      <c r="AP30" s="102">
        <f t="shared" si="31"/>
        <v>5.680205880816715</v>
      </c>
      <c r="AQ30" s="102">
        <f t="shared" si="32"/>
        <v>1.7212745093383983</v>
      </c>
      <c r="AR30" s="115">
        <f t="shared" si="33"/>
        <v>4.303186273345996</v>
      </c>
      <c r="AS30" s="112">
        <f t="shared" si="34"/>
        <v>25.819117640075973</v>
      </c>
      <c r="AT30" s="102">
        <f t="shared" si="35"/>
        <v>8.262117644824311</v>
      </c>
      <c r="AU30" s="102">
        <f t="shared" si="36"/>
        <v>8.520308821225072</v>
      </c>
      <c r="AV30" s="102">
        <f t="shared" si="37"/>
        <v>2.5819117640075975</v>
      </c>
      <c r="AW30" s="114">
        <f t="shared" si="38"/>
        <v>6.454779410018993</v>
      </c>
      <c r="AX30" s="112">
        <f t="shared" si="39"/>
        <v>12.909558820037986</v>
      </c>
      <c r="AY30" s="102">
        <f t="shared" si="40"/>
        <v>4.131058822412156</v>
      </c>
      <c r="AZ30" s="102">
        <f t="shared" si="41"/>
        <v>4.260154410612536</v>
      </c>
      <c r="BA30" s="102">
        <f t="shared" si="42"/>
        <v>1.2909558820037987</v>
      </c>
      <c r="BB30" s="114">
        <f t="shared" si="43"/>
        <v>3.2273897050094966</v>
      </c>
      <c r="BC30" s="101">
        <f t="shared" si="44"/>
        <v>6.454779410018993</v>
      </c>
      <c r="BD30" s="102">
        <f t="shared" si="45"/>
        <v>2.065529411206078</v>
      </c>
      <c r="BE30" s="102">
        <f t="shared" si="46"/>
        <v>2.130077205306268</v>
      </c>
      <c r="BF30" s="102">
        <f t="shared" si="47"/>
        <v>0.6454779410018994</v>
      </c>
      <c r="BG30" s="114">
        <f t="shared" si="48"/>
        <v>1.6136948525047483</v>
      </c>
      <c r="BH30" s="84"/>
      <c r="BI30" s="84"/>
      <c r="BJ30" s="86"/>
    </row>
    <row r="31" spans="1:62" ht="15" customHeight="1">
      <c r="A31" s="250" t="s">
        <v>98</v>
      </c>
      <c r="B31" s="251">
        <v>0.5</v>
      </c>
      <c r="C31" s="102">
        <f t="shared" si="0"/>
        <v>85529</v>
      </c>
      <c r="D31" s="102">
        <f t="shared" si="1"/>
        <v>42764.5</v>
      </c>
      <c r="E31" s="102">
        <v>20</v>
      </c>
      <c r="F31" s="102">
        <v>20</v>
      </c>
      <c r="G31" s="113">
        <v>14</v>
      </c>
      <c r="H31" s="102">
        <f>F31</f>
        <v>20</v>
      </c>
      <c r="I31" s="115">
        <f>G31/1.3</f>
        <v>10.769230769230768</v>
      </c>
      <c r="J31" s="112">
        <f>K31</f>
        <v>20</v>
      </c>
      <c r="K31" s="102">
        <v>20</v>
      </c>
      <c r="L31" s="102">
        <v>0</v>
      </c>
      <c r="M31" s="102">
        <v>0</v>
      </c>
      <c r="N31" s="114">
        <v>0</v>
      </c>
      <c r="O31" s="101">
        <f t="shared" si="8"/>
        <v>2138.225</v>
      </c>
      <c r="P31" s="102">
        <f t="shared" si="9"/>
        <v>0</v>
      </c>
      <c r="Q31" s="102">
        <f t="shared" si="10"/>
        <v>0</v>
      </c>
      <c r="R31" s="102">
        <f t="shared" si="11"/>
        <v>0</v>
      </c>
      <c r="S31" s="102">
        <f t="shared" si="12"/>
        <v>2138.225</v>
      </c>
      <c r="T31" s="102">
        <f t="shared" si="13"/>
        <v>2138.225</v>
      </c>
      <c r="U31" s="102">
        <v>0</v>
      </c>
      <c r="V31" s="102">
        <v>0</v>
      </c>
      <c r="W31" s="102">
        <v>0</v>
      </c>
      <c r="X31" s="102">
        <f t="shared" si="17"/>
        <v>2138.225</v>
      </c>
      <c r="Y31" s="102">
        <f t="shared" si="18"/>
        <v>2138.225</v>
      </c>
      <c r="Z31" s="113">
        <f t="shared" si="19"/>
        <v>4276.45</v>
      </c>
      <c r="AA31" s="113"/>
      <c r="AB31" s="113">
        <f t="shared" si="20"/>
        <v>2138.225</v>
      </c>
      <c r="AC31" s="102">
        <f t="shared" si="21"/>
        <v>4276.45</v>
      </c>
      <c r="AD31" s="115">
        <f t="shared" si="22"/>
        <v>18.27542735042735</v>
      </c>
      <c r="AE31" s="98">
        <f>AD31</f>
        <v>18.27542735042735</v>
      </c>
      <c r="AF31" s="101">
        <f t="shared" si="24"/>
        <v>18.27542735042735</v>
      </c>
      <c r="AG31" s="102">
        <f t="shared" si="25"/>
        <v>4.5688568376068375</v>
      </c>
      <c r="AH31" s="102">
        <f t="shared" si="26"/>
        <v>9.137713675213675</v>
      </c>
      <c r="AI31" s="115">
        <f t="shared" si="27"/>
        <v>9.137713675213675</v>
      </c>
      <c r="AJ31" s="112">
        <v>100</v>
      </c>
      <c r="AK31" s="102">
        <v>0</v>
      </c>
      <c r="AL31" s="102">
        <v>0</v>
      </c>
      <c r="AM31" s="114"/>
      <c r="AN31" s="101">
        <f t="shared" si="29"/>
        <v>18.27542735042735</v>
      </c>
      <c r="AO31" s="102">
        <f t="shared" si="30"/>
        <v>18.27542735042735</v>
      </c>
      <c r="AP31" s="102">
        <f t="shared" si="31"/>
        <v>0</v>
      </c>
      <c r="AQ31" s="102">
        <f t="shared" si="32"/>
        <v>0</v>
      </c>
      <c r="AR31" s="115">
        <f t="shared" si="33"/>
        <v>0</v>
      </c>
      <c r="AS31" s="112">
        <f t="shared" si="34"/>
        <v>18.27542735042735</v>
      </c>
      <c r="AT31" s="102">
        <f t="shared" si="35"/>
        <v>18.27542735042735</v>
      </c>
      <c r="AU31" s="102">
        <f t="shared" si="36"/>
        <v>0</v>
      </c>
      <c r="AV31" s="102">
        <f t="shared" si="37"/>
        <v>0</v>
      </c>
      <c r="AW31" s="114">
        <f t="shared" si="38"/>
        <v>0</v>
      </c>
      <c r="AX31" s="112">
        <f t="shared" si="39"/>
        <v>9.137713675213675</v>
      </c>
      <c r="AY31" s="102">
        <f t="shared" si="40"/>
        <v>9.137713675213675</v>
      </c>
      <c r="AZ31" s="102">
        <f t="shared" si="41"/>
        <v>0</v>
      </c>
      <c r="BA31" s="102">
        <f t="shared" si="42"/>
        <v>0</v>
      </c>
      <c r="BB31" s="114">
        <f t="shared" si="43"/>
        <v>0</v>
      </c>
      <c r="BC31" s="101">
        <f t="shared" si="44"/>
        <v>4.5688568376068375</v>
      </c>
      <c r="BD31" s="102">
        <f t="shared" si="45"/>
        <v>4.5688568376068375</v>
      </c>
      <c r="BE31" s="102">
        <f t="shared" si="46"/>
        <v>0</v>
      </c>
      <c r="BF31" s="102">
        <f t="shared" si="47"/>
        <v>0</v>
      </c>
      <c r="BG31" s="114">
        <f t="shared" si="48"/>
        <v>0</v>
      </c>
      <c r="BH31" s="84"/>
      <c r="BI31" s="84"/>
      <c r="BJ31" s="86"/>
    </row>
    <row r="32" spans="1:62" ht="15" customHeight="1">
      <c r="A32" s="250" t="s">
        <v>99</v>
      </c>
      <c r="B32" s="251">
        <v>1</v>
      </c>
      <c r="C32" s="102">
        <f t="shared" si="0"/>
        <v>85529</v>
      </c>
      <c r="D32" s="102">
        <f t="shared" si="1"/>
        <v>85529</v>
      </c>
      <c r="E32" s="102">
        <v>10</v>
      </c>
      <c r="F32" s="102"/>
      <c r="G32" s="113"/>
      <c r="H32" s="102"/>
      <c r="I32" s="115">
        <v>10</v>
      </c>
      <c r="J32" s="112">
        <v>10</v>
      </c>
      <c r="K32" s="102">
        <v>0</v>
      </c>
      <c r="L32" s="102">
        <v>0</v>
      </c>
      <c r="M32" s="102">
        <v>0</v>
      </c>
      <c r="N32" s="114">
        <v>10</v>
      </c>
      <c r="O32" s="101">
        <v>0</v>
      </c>
      <c r="P32" s="102">
        <v>0</v>
      </c>
      <c r="Q32" s="102">
        <v>0</v>
      </c>
      <c r="R32" s="102">
        <f t="shared" si="11"/>
        <v>8552.9</v>
      </c>
      <c r="S32" s="102">
        <f t="shared" si="12"/>
        <v>8552.9</v>
      </c>
      <c r="T32" s="102">
        <v>0</v>
      </c>
      <c r="U32" s="102">
        <v>0</v>
      </c>
      <c r="V32" s="102">
        <v>0</v>
      </c>
      <c r="W32" s="102">
        <f>(D32*AM32/100)/N32</f>
        <v>8552.9</v>
      </c>
      <c r="X32" s="102">
        <f t="shared" si="17"/>
        <v>8552.9</v>
      </c>
      <c r="Y32" s="102">
        <f t="shared" si="18"/>
        <v>8552.9</v>
      </c>
      <c r="Z32" s="113">
        <f t="shared" si="19"/>
        <v>8552.9</v>
      </c>
      <c r="AA32" s="113"/>
      <c r="AB32" s="113">
        <f t="shared" si="20"/>
        <v>8552.9</v>
      </c>
      <c r="AC32" s="102">
        <f t="shared" si="21"/>
        <v>8552.9</v>
      </c>
      <c r="AD32" s="115">
        <f t="shared" si="22"/>
        <v>36.5508547008547</v>
      </c>
      <c r="AE32" s="98">
        <f>AD32</f>
        <v>36.5508547008547</v>
      </c>
      <c r="AF32" s="101"/>
      <c r="AG32" s="102"/>
      <c r="AH32" s="102"/>
      <c r="AI32" s="115"/>
      <c r="AJ32" s="112"/>
      <c r="AK32" s="102"/>
      <c r="AL32" s="102"/>
      <c r="AM32" s="114">
        <v>100</v>
      </c>
      <c r="AN32" s="101"/>
      <c r="AO32" s="102"/>
      <c r="AP32" s="102"/>
      <c r="AQ32" s="102"/>
      <c r="AR32" s="115"/>
      <c r="AS32" s="112"/>
      <c r="AT32" s="102"/>
      <c r="AU32" s="102"/>
      <c r="AV32" s="102"/>
      <c r="AW32" s="114"/>
      <c r="AX32" s="112"/>
      <c r="AY32" s="102"/>
      <c r="AZ32" s="102"/>
      <c r="BA32" s="102"/>
      <c r="BB32" s="114"/>
      <c r="BC32" s="101"/>
      <c r="BD32" s="102"/>
      <c r="BE32" s="102"/>
      <c r="BF32" s="102"/>
      <c r="BG32" s="114"/>
      <c r="BH32" s="84"/>
      <c r="BI32" s="84"/>
      <c r="BJ32" s="86"/>
    </row>
    <row r="33" spans="1:62" ht="15" customHeight="1">
      <c r="A33" s="250" t="s">
        <v>100</v>
      </c>
      <c r="B33" s="251">
        <v>0.5</v>
      </c>
      <c r="C33" s="102">
        <f>ROUND(C31,0)</f>
        <v>85529</v>
      </c>
      <c r="D33" s="102">
        <f t="shared" si="1"/>
        <v>42764.5</v>
      </c>
      <c r="E33" s="102">
        <f>D33/S33</f>
        <v>16.153846153846153</v>
      </c>
      <c r="F33" s="102">
        <v>29</v>
      </c>
      <c r="G33" s="113">
        <v>21</v>
      </c>
      <c r="H33" s="102">
        <f>F33</f>
        <v>29</v>
      </c>
      <c r="I33" s="115">
        <f>G33/1.3</f>
        <v>16.153846153846153</v>
      </c>
      <c r="J33" s="112">
        <v>15</v>
      </c>
      <c r="K33" s="102">
        <v>0</v>
      </c>
      <c r="L33" s="102">
        <v>0</v>
      </c>
      <c r="M33" s="102">
        <v>0</v>
      </c>
      <c r="N33" s="114">
        <v>15</v>
      </c>
      <c r="O33" s="101">
        <f>(D33*AJ33/100)/F33</f>
        <v>0</v>
      </c>
      <c r="P33" s="102">
        <f>(D33*AK33/100)/G33</f>
        <v>0</v>
      </c>
      <c r="Q33" s="102">
        <f>(D33*AL33/100)/H33</f>
        <v>0</v>
      </c>
      <c r="R33" s="102">
        <f t="shared" si="11"/>
        <v>2647.3261904761907</v>
      </c>
      <c r="S33" s="102">
        <f t="shared" si="12"/>
        <v>2647.3261904761907</v>
      </c>
      <c r="T33" s="102">
        <v>0</v>
      </c>
      <c r="U33" s="102">
        <v>0</v>
      </c>
      <c r="V33" s="102">
        <v>0</v>
      </c>
      <c r="W33" s="102">
        <f>(D33*AM33/100)/N33</f>
        <v>2850.9666666666667</v>
      </c>
      <c r="X33" s="102">
        <f t="shared" si="17"/>
        <v>2850.9666666666667</v>
      </c>
      <c r="Y33" s="102">
        <f t="shared" si="18"/>
        <v>2850.9666666666667</v>
      </c>
      <c r="Z33" s="113">
        <f t="shared" si="19"/>
        <v>5701.933333333333</v>
      </c>
      <c r="AA33" s="113"/>
      <c r="AB33" s="113">
        <f t="shared" si="20"/>
        <v>2850.9666666666667</v>
      </c>
      <c r="AC33" s="102">
        <f t="shared" si="21"/>
        <v>5294.6523809523815</v>
      </c>
      <c r="AD33" s="115">
        <f t="shared" si="22"/>
        <v>22.62671957671958</v>
      </c>
      <c r="AE33" s="98">
        <f>AD33</f>
        <v>22.62671957671958</v>
      </c>
      <c r="AF33" s="101">
        <f>C33/J33/$BO$9</f>
        <v>24.367236467236467</v>
      </c>
      <c r="AG33" s="102">
        <f>AD33/4</f>
        <v>5.656679894179895</v>
      </c>
      <c r="AH33" s="102">
        <f>AD33/2</f>
        <v>11.31335978835979</v>
      </c>
      <c r="AI33" s="115">
        <f>AD33*B33</f>
        <v>11.31335978835979</v>
      </c>
      <c r="AJ33" s="112">
        <v>0</v>
      </c>
      <c r="AK33" s="102">
        <v>0</v>
      </c>
      <c r="AL33" s="102">
        <v>0</v>
      </c>
      <c r="AM33" s="114">
        <v>100</v>
      </c>
      <c r="AN33" s="101">
        <f>AO33+AP33+AQ33+AR33</f>
        <v>22.62671957671958</v>
      </c>
      <c r="AO33" s="102">
        <f>AD33*AJ33%</f>
        <v>0</v>
      </c>
      <c r="AP33" s="102">
        <f>AD33*AK33%</f>
        <v>0</v>
      </c>
      <c r="AQ33" s="102">
        <f>AD33*AL33%</f>
        <v>0</v>
      </c>
      <c r="AR33" s="115">
        <f>AD33*AM33%</f>
        <v>22.62671957671958</v>
      </c>
      <c r="AS33" s="112">
        <f>AT33+AU33+AV33+AW33</f>
        <v>22.62671957671958</v>
      </c>
      <c r="AT33" s="102">
        <f>AE33*AJ33%</f>
        <v>0</v>
      </c>
      <c r="AU33" s="102">
        <f>AE33*AK33%</f>
        <v>0</v>
      </c>
      <c r="AV33" s="102">
        <f>AE33*AL33%</f>
        <v>0</v>
      </c>
      <c r="AW33" s="114">
        <f>AE33*AM33%</f>
        <v>22.62671957671958</v>
      </c>
      <c r="AX33" s="112">
        <f>AS33/2</f>
        <v>11.31335978835979</v>
      </c>
      <c r="AY33" s="102">
        <f aca="true" t="shared" si="49" ref="AY33:AY43">AT33/2</f>
        <v>0</v>
      </c>
      <c r="AZ33" s="102">
        <f aca="true" t="shared" si="50" ref="AZ33:BB34">AU33/2</f>
        <v>0</v>
      </c>
      <c r="BA33" s="102">
        <f t="shared" si="50"/>
        <v>0</v>
      </c>
      <c r="BB33" s="114">
        <f t="shared" si="50"/>
        <v>11.31335978835979</v>
      </c>
      <c r="BC33" s="101">
        <f aca="true" t="shared" si="51" ref="BC33:BG34">AS33/4</f>
        <v>5.656679894179895</v>
      </c>
      <c r="BD33" s="102">
        <f t="shared" si="51"/>
        <v>0</v>
      </c>
      <c r="BE33" s="102">
        <f t="shared" si="51"/>
        <v>0</v>
      </c>
      <c r="BF33" s="102">
        <f t="shared" si="51"/>
        <v>0</v>
      </c>
      <c r="BG33" s="114">
        <f t="shared" si="51"/>
        <v>5.656679894179895</v>
      </c>
      <c r="BH33" s="84"/>
      <c r="BI33" s="84"/>
      <c r="BJ33" s="86"/>
    </row>
    <row r="34" spans="1:62" ht="15.75" customHeight="1">
      <c r="A34" s="252" t="s">
        <v>71</v>
      </c>
      <c r="B34" s="253">
        <v>1.5</v>
      </c>
      <c r="C34" s="153">
        <f aca="true" t="shared" si="52" ref="C34:C43">ROUND(C33,0)</f>
        <v>85529</v>
      </c>
      <c r="D34" s="153">
        <f t="shared" si="1"/>
        <v>128293.5</v>
      </c>
      <c r="E34" s="153">
        <f>D34/S34</f>
        <v>24.048096192384765</v>
      </c>
      <c r="F34" s="153">
        <v>30</v>
      </c>
      <c r="G34" s="254">
        <f>F34/1.3</f>
        <v>23.076923076923077</v>
      </c>
      <c r="H34" s="153">
        <f>F34</f>
        <v>30</v>
      </c>
      <c r="I34" s="255">
        <f>G34/1.3</f>
        <v>17.75147928994083</v>
      </c>
      <c r="J34" s="152">
        <f>D34/X34</f>
        <v>16.03206412825651</v>
      </c>
      <c r="K34" s="153">
        <f>F34/1.5</f>
        <v>20</v>
      </c>
      <c r="L34" s="153">
        <f>K34/1.3</f>
        <v>15.384615384615383</v>
      </c>
      <c r="M34" s="153">
        <f>H34/1.5</f>
        <v>20</v>
      </c>
      <c r="N34" s="154">
        <f>I34/1.5</f>
        <v>11.834319526627219</v>
      </c>
      <c r="O34" s="256">
        <f>(D34*AJ34/100)/F34</f>
        <v>1710.5800000000002</v>
      </c>
      <c r="P34" s="153">
        <f>(D34*AK34/100)/G34</f>
        <v>1389.84625</v>
      </c>
      <c r="Q34" s="153">
        <f>(D34*AL34/100)/H34</f>
        <v>427.64500000000004</v>
      </c>
      <c r="R34" s="153">
        <f t="shared" si="11"/>
        <v>1806.800125</v>
      </c>
      <c r="S34" s="153">
        <f t="shared" si="12"/>
        <v>5334.871375000001</v>
      </c>
      <c r="T34" s="153">
        <f>(D34*AJ34/100)/K34</f>
        <v>2565.87</v>
      </c>
      <c r="U34" s="153">
        <f>(D34*AK34/100)/L34</f>
        <v>2084.7693750000003</v>
      </c>
      <c r="V34" s="153">
        <f>(D34*AL34/100)/M34</f>
        <v>641.4675</v>
      </c>
      <c r="W34" s="153">
        <f>(D34*AM34/100)/N34</f>
        <v>2710.2001875</v>
      </c>
      <c r="X34" s="153">
        <f t="shared" si="17"/>
        <v>8002.3070625</v>
      </c>
      <c r="Y34" s="102">
        <f t="shared" si="18"/>
        <v>8002.307062500001</v>
      </c>
      <c r="Z34" s="113">
        <f t="shared" si="19"/>
        <v>5334.871375000001</v>
      </c>
      <c r="AA34" s="153"/>
      <c r="AB34" s="254">
        <f t="shared" si="20"/>
        <v>8002.307062500001</v>
      </c>
      <c r="AC34" s="153">
        <f t="shared" si="21"/>
        <v>3556.5809166666672</v>
      </c>
      <c r="AD34" s="255">
        <f t="shared" si="22"/>
        <v>15.19906374643875</v>
      </c>
      <c r="AE34" s="257">
        <f>AD34*1.5</f>
        <v>22.798595619658123</v>
      </c>
      <c r="AF34" s="256">
        <f>C34/J34/$BO$9</f>
        <v>22.798595619658123</v>
      </c>
      <c r="AG34" s="153">
        <f>AD34/4</f>
        <v>3.7997659366096874</v>
      </c>
      <c r="AH34" s="153">
        <f>AD34/2</f>
        <v>7.599531873219375</v>
      </c>
      <c r="AI34" s="255">
        <f>AD34*B34</f>
        <v>22.798595619658123</v>
      </c>
      <c r="AJ34" s="152">
        <v>40</v>
      </c>
      <c r="AK34" s="153">
        <f>100-AJ34-AL34-AM34</f>
        <v>25</v>
      </c>
      <c r="AL34" s="153">
        <v>10</v>
      </c>
      <c r="AM34" s="154">
        <v>25</v>
      </c>
      <c r="AN34" s="256">
        <f>AO34+AP34+AQ34+AR34</f>
        <v>15.19906374643875</v>
      </c>
      <c r="AO34" s="153">
        <f>AD34*AJ34%</f>
        <v>6.0796254985755</v>
      </c>
      <c r="AP34" s="153">
        <f>AD34*AK34%</f>
        <v>3.7997659366096874</v>
      </c>
      <c r="AQ34" s="153">
        <f>AD34*AL34%</f>
        <v>1.519906374643875</v>
      </c>
      <c r="AR34" s="255">
        <f>AD34*AM34%</f>
        <v>3.7997659366096874</v>
      </c>
      <c r="AS34" s="152">
        <f>AT34+AU34+AV34+AW34</f>
        <v>22.798595619658123</v>
      </c>
      <c r="AT34" s="153">
        <f>AE34*AJ34%</f>
        <v>9.119438247863249</v>
      </c>
      <c r="AU34" s="153">
        <f>AE34*AK34%</f>
        <v>5.699648904914531</v>
      </c>
      <c r="AV34" s="153">
        <f>AE34*AL34%</f>
        <v>2.279859561965812</v>
      </c>
      <c r="AW34" s="154">
        <f>AE34*AM34%</f>
        <v>5.699648904914531</v>
      </c>
      <c r="AX34" s="152">
        <f>AS34/2</f>
        <v>11.399297809829061</v>
      </c>
      <c r="AY34" s="153">
        <f t="shared" si="49"/>
        <v>4.559719123931624</v>
      </c>
      <c r="AZ34" s="153">
        <f t="shared" si="50"/>
        <v>2.8498244524572653</v>
      </c>
      <c r="BA34" s="153">
        <f t="shared" si="50"/>
        <v>1.139929780982906</v>
      </c>
      <c r="BB34" s="154">
        <f t="shared" si="50"/>
        <v>2.8498244524572653</v>
      </c>
      <c r="BC34" s="256">
        <f t="shared" si="51"/>
        <v>5.699648904914531</v>
      </c>
      <c r="BD34" s="153">
        <f t="shared" si="51"/>
        <v>2.279859561965812</v>
      </c>
      <c r="BE34" s="153">
        <f t="shared" si="51"/>
        <v>1.4249122262286327</v>
      </c>
      <c r="BF34" s="153">
        <f t="shared" si="51"/>
        <v>0.569964890491453</v>
      </c>
      <c r="BG34" s="154">
        <f t="shared" si="51"/>
        <v>1.4249122262286327</v>
      </c>
      <c r="BH34" s="84"/>
      <c r="BI34" s="84"/>
      <c r="BJ34" s="86"/>
    </row>
    <row r="35" spans="1:62" ht="15" customHeight="1" hidden="1">
      <c r="A35" s="132" t="s">
        <v>72</v>
      </c>
      <c r="B35" s="133"/>
      <c r="C35" s="97">
        <f t="shared" si="52"/>
        <v>85529</v>
      </c>
      <c r="D35" s="97"/>
      <c r="E35" s="105"/>
      <c r="F35" s="100"/>
      <c r="G35" s="100"/>
      <c r="H35" s="100"/>
      <c r="I35" s="107"/>
      <c r="J35" s="105"/>
      <c r="K35" s="100">
        <v>20</v>
      </c>
      <c r="L35" s="100"/>
      <c r="M35" s="100"/>
      <c r="N35" s="108"/>
      <c r="O35" s="105"/>
      <c r="P35" s="100"/>
      <c r="Q35" s="100"/>
      <c r="R35" s="100"/>
      <c r="S35" s="107"/>
      <c r="T35" s="99"/>
      <c r="U35" s="99"/>
      <c r="V35" s="99"/>
      <c r="W35" s="99"/>
      <c r="X35" s="109"/>
      <c r="Y35" s="105"/>
      <c r="Z35" s="100"/>
      <c r="AA35" s="100"/>
      <c r="AB35" s="100"/>
      <c r="AC35" s="100"/>
      <c r="AD35" s="100"/>
      <c r="AE35" s="108"/>
      <c r="AF35" s="108"/>
      <c r="AG35" s="100"/>
      <c r="AH35" s="100"/>
      <c r="AI35" s="99"/>
      <c r="AJ35" s="99">
        <v>25</v>
      </c>
      <c r="AK35" s="100">
        <f>100-AJ35-AL35-AM35</f>
        <v>25</v>
      </c>
      <c r="AL35" s="100">
        <v>25</v>
      </c>
      <c r="AM35" s="107">
        <v>25</v>
      </c>
      <c r="AN35" s="105">
        <f>AO35+AP35+AQ35+AR35</f>
        <v>0</v>
      </c>
      <c r="AO35" s="100">
        <f>AD35*AJ35%</f>
        <v>0</v>
      </c>
      <c r="AP35" s="100">
        <f>AD35*AK35%</f>
        <v>0</v>
      </c>
      <c r="AQ35" s="100">
        <f>AD35*AL35%</f>
        <v>0</v>
      </c>
      <c r="AR35" s="107">
        <f>AD35*AM35%</f>
        <v>0</v>
      </c>
      <c r="AS35" s="99"/>
      <c r="AT35" s="100">
        <f>AE35*AJ35%</f>
        <v>0</v>
      </c>
      <c r="AU35" s="100">
        <f>AE35*AK35%</f>
        <v>0</v>
      </c>
      <c r="AV35" s="100">
        <f>AE35*AL35%</f>
        <v>0</v>
      </c>
      <c r="AW35" s="107">
        <f>AE35*AM35%</f>
        <v>0</v>
      </c>
      <c r="AX35" s="99"/>
      <c r="AY35" s="258">
        <f t="shared" si="49"/>
        <v>0</v>
      </c>
      <c r="AZ35" s="100">
        <f>AG35*AK35%</f>
        <v>0</v>
      </c>
      <c r="BA35" s="100">
        <f>AG35*AL35%</f>
        <v>0</v>
      </c>
      <c r="BB35" s="100">
        <f>AG35*AM35%</f>
        <v>0</v>
      </c>
      <c r="BC35" s="99"/>
      <c r="BD35" s="100"/>
      <c r="BE35" s="100"/>
      <c r="BF35" s="100"/>
      <c r="BG35" s="107"/>
      <c r="BH35" s="84"/>
      <c r="BI35" s="84"/>
      <c r="BJ35" s="86"/>
    </row>
    <row r="36" spans="1:62" ht="15" customHeight="1" hidden="1">
      <c r="A36" s="134" t="s">
        <v>71</v>
      </c>
      <c r="B36" s="98"/>
      <c r="C36" s="98">
        <f t="shared" si="52"/>
        <v>85529</v>
      </c>
      <c r="D36" s="98"/>
      <c r="E36" s="112"/>
      <c r="F36" s="102"/>
      <c r="G36" s="102"/>
      <c r="H36" s="102"/>
      <c r="I36" s="114"/>
      <c r="J36" s="112"/>
      <c r="K36" s="102">
        <v>20</v>
      </c>
      <c r="L36" s="102"/>
      <c r="M36" s="102"/>
      <c r="N36" s="115"/>
      <c r="O36" s="112"/>
      <c r="P36" s="102"/>
      <c r="Q36" s="102"/>
      <c r="R36" s="102"/>
      <c r="S36" s="114"/>
      <c r="T36" s="101"/>
      <c r="U36" s="101"/>
      <c r="V36" s="101"/>
      <c r="W36" s="101"/>
      <c r="X36" s="116"/>
      <c r="Y36" s="112"/>
      <c r="Z36" s="102"/>
      <c r="AA36" s="102"/>
      <c r="AB36" s="102"/>
      <c r="AC36" s="102"/>
      <c r="AD36" s="102"/>
      <c r="AE36" s="115"/>
      <c r="AF36" s="115"/>
      <c r="AG36" s="102"/>
      <c r="AH36" s="102"/>
      <c r="AI36" s="99"/>
      <c r="AJ36" s="101">
        <v>100</v>
      </c>
      <c r="AK36" s="102"/>
      <c r="AL36" s="102"/>
      <c r="AM36" s="114"/>
      <c r="AN36" s="112"/>
      <c r="AO36" s="102">
        <f>$AD$23*AJ36%</f>
        <v>0</v>
      </c>
      <c r="AP36" s="102"/>
      <c r="AQ36" s="102"/>
      <c r="AR36" s="114"/>
      <c r="AS36" s="101"/>
      <c r="AT36" s="102">
        <f>AE36*AJ36%</f>
        <v>0</v>
      </c>
      <c r="AU36" s="102"/>
      <c r="AV36" s="102"/>
      <c r="AW36" s="114"/>
      <c r="AX36" s="101"/>
      <c r="AY36" s="90">
        <f t="shared" si="49"/>
        <v>0</v>
      </c>
      <c r="AZ36" s="102"/>
      <c r="BA36" s="102"/>
      <c r="BB36" s="114"/>
      <c r="BC36" s="101"/>
      <c r="BD36" s="102"/>
      <c r="BE36" s="102"/>
      <c r="BF36" s="102"/>
      <c r="BG36" s="114"/>
      <c r="BH36" s="84"/>
      <c r="BI36" s="84"/>
      <c r="BJ36" s="86"/>
    </row>
    <row r="37" spans="1:62" ht="15" customHeight="1" hidden="1">
      <c r="A37" s="134" t="s">
        <v>73</v>
      </c>
      <c r="B37" s="98"/>
      <c r="C37" s="98">
        <f t="shared" si="52"/>
        <v>85529</v>
      </c>
      <c r="D37" s="98"/>
      <c r="E37" s="112"/>
      <c r="F37" s="102"/>
      <c r="G37" s="102"/>
      <c r="H37" s="102"/>
      <c r="I37" s="114"/>
      <c r="J37" s="112"/>
      <c r="K37" s="102">
        <v>20</v>
      </c>
      <c r="L37" s="102"/>
      <c r="M37" s="102"/>
      <c r="N37" s="115"/>
      <c r="O37" s="112"/>
      <c r="P37" s="102"/>
      <c r="Q37" s="102"/>
      <c r="R37" s="102"/>
      <c r="S37" s="114"/>
      <c r="T37" s="101"/>
      <c r="U37" s="101"/>
      <c r="V37" s="101"/>
      <c r="W37" s="101"/>
      <c r="X37" s="116"/>
      <c r="Y37" s="112"/>
      <c r="Z37" s="102"/>
      <c r="AA37" s="102"/>
      <c r="AB37" s="102"/>
      <c r="AC37" s="102"/>
      <c r="AD37" s="102"/>
      <c r="AE37" s="115"/>
      <c r="AF37" s="115"/>
      <c r="AG37" s="102"/>
      <c r="AH37" s="102"/>
      <c r="AI37" s="99"/>
      <c r="AJ37" s="101">
        <v>100</v>
      </c>
      <c r="AK37" s="102"/>
      <c r="AL37" s="102"/>
      <c r="AM37" s="114"/>
      <c r="AN37" s="112"/>
      <c r="AO37" s="102">
        <f>$AD$23*AJ37%</f>
        <v>0</v>
      </c>
      <c r="AP37" s="102"/>
      <c r="AQ37" s="102"/>
      <c r="AR37" s="114"/>
      <c r="AS37" s="101"/>
      <c r="AT37" s="102">
        <f>$AE$23*AJ37%</f>
        <v>0</v>
      </c>
      <c r="AU37" s="102"/>
      <c r="AV37" s="102"/>
      <c r="AW37" s="114"/>
      <c r="AX37" s="101"/>
      <c r="AY37" s="90">
        <f t="shared" si="49"/>
        <v>0</v>
      </c>
      <c r="AZ37" s="102"/>
      <c r="BA37" s="102"/>
      <c r="BB37" s="114"/>
      <c r="BC37" s="101"/>
      <c r="BD37" s="102"/>
      <c r="BE37" s="102"/>
      <c r="BF37" s="102"/>
      <c r="BG37" s="114"/>
      <c r="BH37" s="84"/>
      <c r="BI37" s="84"/>
      <c r="BJ37" s="86"/>
    </row>
    <row r="38" spans="1:62" ht="15" customHeight="1" hidden="1">
      <c r="A38" s="134" t="s">
        <v>74</v>
      </c>
      <c r="B38" s="98"/>
      <c r="C38" s="98">
        <f t="shared" si="52"/>
        <v>85529</v>
      </c>
      <c r="D38" s="98"/>
      <c r="E38" s="112"/>
      <c r="F38" s="102"/>
      <c r="G38" s="102"/>
      <c r="H38" s="102"/>
      <c r="I38" s="114"/>
      <c r="J38" s="112"/>
      <c r="K38" s="102"/>
      <c r="L38" s="102"/>
      <c r="M38" s="102"/>
      <c r="N38" s="115"/>
      <c r="O38" s="112"/>
      <c r="P38" s="102"/>
      <c r="Q38" s="102"/>
      <c r="R38" s="102"/>
      <c r="S38" s="114"/>
      <c r="T38" s="101"/>
      <c r="U38" s="101"/>
      <c r="V38" s="101"/>
      <c r="W38" s="101"/>
      <c r="X38" s="116"/>
      <c r="Y38" s="112"/>
      <c r="Z38" s="102"/>
      <c r="AA38" s="102"/>
      <c r="AB38" s="102"/>
      <c r="AC38" s="102"/>
      <c r="AD38" s="102"/>
      <c r="AE38" s="115"/>
      <c r="AF38" s="115"/>
      <c r="AG38" s="102"/>
      <c r="AH38" s="102"/>
      <c r="AI38" s="99"/>
      <c r="AJ38" s="101"/>
      <c r="AK38" s="102"/>
      <c r="AL38" s="102"/>
      <c r="AM38" s="114"/>
      <c r="AN38" s="112"/>
      <c r="AO38" s="102">
        <f>$AD$23*AJ38%</f>
        <v>0</v>
      </c>
      <c r="AP38" s="102"/>
      <c r="AQ38" s="102"/>
      <c r="AR38" s="114"/>
      <c r="AS38" s="101"/>
      <c r="AT38" s="102">
        <f>$AE$23*AJ38%</f>
        <v>0</v>
      </c>
      <c r="AU38" s="102"/>
      <c r="AV38" s="102"/>
      <c r="AW38" s="114"/>
      <c r="AX38" s="101"/>
      <c r="AY38" s="90">
        <f t="shared" si="49"/>
        <v>0</v>
      </c>
      <c r="AZ38" s="102"/>
      <c r="BA38" s="102"/>
      <c r="BB38" s="114"/>
      <c r="BC38" s="101"/>
      <c r="BD38" s="102"/>
      <c r="BE38" s="102"/>
      <c r="BF38" s="102"/>
      <c r="BG38" s="114"/>
      <c r="BH38" s="84"/>
      <c r="BI38" s="84"/>
      <c r="BJ38" s="86"/>
    </row>
    <row r="39" spans="1:62" ht="15" customHeight="1" hidden="1">
      <c r="A39" s="110" t="s">
        <v>72</v>
      </c>
      <c r="B39" s="98"/>
      <c r="C39" s="98">
        <f t="shared" si="52"/>
        <v>85529</v>
      </c>
      <c r="D39" s="98"/>
      <c r="E39" s="112"/>
      <c r="F39" s="102"/>
      <c r="G39" s="102"/>
      <c r="H39" s="102"/>
      <c r="I39" s="114"/>
      <c r="J39" s="112"/>
      <c r="K39" s="102">
        <v>20</v>
      </c>
      <c r="L39" s="102"/>
      <c r="M39" s="102"/>
      <c r="N39" s="115"/>
      <c r="O39" s="112"/>
      <c r="P39" s="102"/>
      <c r="Q39" s="102"/>
      <c r="R39" s="102"/>
      <c r="S39" s="114"/>
      <c r="T39" s="101"/>
      <c r="U39" s="101"/>
      <c r="V39" s="101"/>
      <c r="W39" s="101"/>
      <c r="X39" s="116"/>
      <c r="Y39" s="112"/>
      <c r="Z39" s="102"/>
      <c r="AA39" s="102"/>
      <c r="AB39" s="102"/>
      <c r="AC39" s="102"/>
      <c r="AD39" s="102"/>
      <c r="AE39" s="115"/>
      <c r="AF39" s="115"/>
      <c r="AG39" s="102"/>
      <c r="AH39" s="102"/>
      <c r="AI39" s="99"/>
      <c r="AJ39" s="101">
        <v>100</v>
      </c>
      <c r="AK39" s="102"/>
      <c r="AL39" s="102"/>
      <c r="AM39" s="114"/>
      <c r="AN39" s="112"/>
      <c r="AO39" s="102"/>
      <c r="AP39" s="102"/>
      <c r="AQ39" s="102"/>
      <c r="AR39" s="114"/>
      <c r="AS39" s="101"/>
      <c r="AT39" s="102"/>
      <c r="AU39" s="102"/>
      <c r="AV39" s="102"/>
      <c r="AW39" s="114"/>
      <c r="AX39" s="101"/>
      <c r="AY39" s="90">
        <f t="shared" si="49"/>
        <v>0</v>
      </c>
      <c r="AZ39" s="102"/>
      <c r="BA39" s="102"/>
      <c r="BB39" s="114"/>
      <c r="BC39" s="101"/>
      <c r="BD39" s="102"/>
      <c r="BE39" s="102"/>
      <c r="BF39" s="102"/>
      <c r="BG39" s="114"/>
      <c r="BH39" s="84"/>
      <c r="BI39" s="84"/>
      <c r="BJ39" s="86"/>
    </row>
    <row r="40" spans="1:62" ht="15" customHeight="1" hidden="1">
      <c r="A40" s="110" t="s">
        <v>75</v>
      </c>
      <c r="B40" s="98"/>
      <c r="C40" s="98">
        <f t="shared" si="52"/>
        <v>85529</v>
      </c>
      <c r="D40" s="98"/>
      <c r="E40" s="112"/>
      <c r="F40" s="102"/>
      <c r="G40" s="102"/>
      <c r="H40" s="102"/>
      <c r="I40" s="114"/>
      <c r="J40" s="112"/>
      <c r="K40" s="102">
        <v>20</v>
      </c>
      <c r="L40" s="102"/>
      <c r="M40" s="102"/>
      <c r="N40" s="115"/>
      <c r="O40" s="112"/>
      <c r="P40" s="102"/>
      <c r="Q40" s="102"/>
      <c r="R40" s="102"/>
      <c r="S40" s="114"/>
      <c r="T40" s="101"/>
      <c r="U40" s="101"/>
      <c r="V40" s="101"/>
      <c r="W40" s="101"/>
      <c r="X40" s="116"/>
      <c r="Y40" s="112"/>
      <c r="Z40" s="102"/>
      <c r="AA40" s="102"/>
      <c r="AB40" s="102"/>
      <c r="AC40" s="102"/>
      <c r="AD40" s="102"/>
      <c r="AE40" s="115"/>
      <c r="AF40" s="115"/>
      <c r="AG40" s="102"/>
      <c r="AH40" s="102"/>
      <c r="AI40" s="99"/>
      <c r="AJ40" s="101">
        <v>100</v>
      </c>
      <c r="AK40" s="102"/>
      <c r="AL40" s="102"/>
      <c r="AM40" s="114"/>
      <c r="AN40" s="112"/>
      <c r="AO40" s="102"/>
      <c r="AP40" s="102"/>
      <c r="AQ40" s="102"/>
      <c r="AR40" s="114"/>
      <c r="AS40" s="101"/>
      <c r="AT40" s="102"/>
      <c r="AU40" s="102"/>
      <c r="AV40" s="102"/>
      <c r="AW40" s="114"/>
      <c r="AX40" s="101"/>
      <c r="AY40" s="90">
        <f t="shared" si="49"/>
        <v>0</v>
      </c>
      <c r="AZ40" s="102"/>
      <c r="BA40" s="102"/>
      <c r="BB40" s="114"/>
      <c r="BC40" s="101"/>
      <c r="BD40" s="102"/>
      <c r="BE40" s="102"/>
      <c r="BF40" s="102"/>
      <c r="BG40" s="114"/>
      <c r="BH40" s="84"/>
      <c r="BI40" s="84"/>
      <c r="BJ40" s="86"/>
    </row>
    <row r="41" spans="1:62" ht="15" customHeight="1" hidden="1">
      <c r="A41" s="134" t="s">
        <v>76</v>
      </c>
      <c r="B41" s="98"/>
      <c r="C41" s="98">
        <f t="shared" si="52"/>
        <v>85529</v>
      </c>
      <c r="D41" s="98"/>
      <c r="E41" s="112"/>
      <c r="F41" s="102"/>
      <c r="G41" s="102"/>
      <c r="H41" s="102"/>
      <c r="I41" s="114"/>
      <c r="J41" s="112"/>
      <c r="K41" s="102">
        <v>20</v>
      </c>
      <c r="L41" s="102"/>
      <c r="M41" s="102"/>
      <c r="N41" s="115"/>
      <c r="O41" s="112"/>
      <c r="P41" s="102"/>
      <c r="Q41" s="102"/>
      <c r="R41" s="102"/>
      <c r="S41" s="114"/>
      <c r="T41" s="101"/>
      <c r="U41" s="101"/>
      <c r="V41" s="101"/>
      <c r="W41" s="101"/>
      <c r="X41" s="116"/>
      <c r="Y41" s="112"/>
      <c r="Z41" s="102"/>
      <c r="AA41" s="102"/>
      <c r="AB41" s="102"/>
      <c r="AC41" s="102"/>
      <c r="AD41" s="102"/>
      <c r="AE41" s="115"/>
      <c r="AF41" s="115"/>
      <c r="AG41" s="102"/>
      <c r="AH41" s="102"/>
      <c r="AI41" s="99"/>
      <c r="AJ41" s="101">
        <v>100</v>
      </c>
      <c r="AK41" s="102"/>
      <c r="AL41" s="102"/>
      <c r="AM41" s="114"/>
      <c r="AN41" s="112"/>
      <c r="AO41" s="102"/>
      <c r="AP41" s="102"/>
      <c r="AQ41" s="102"/>
      <c r="AR41" s="114"/>
      <c r="AS41" s="101"/>
      <c r="AT41" s="102"/>
      <c r="AU41" s="102"/>
      <c r="AV41" s="102"/>
      <c r="AW41" s="114"/>
      <c r="AX41" s="101"/>
      <c r="AY41" s="90">
        <f t="shared" si="49"/>
        <v>0</v>
      </c>
      <c r="AZ41" s="102"/>
      <c r="BA41" s="102"/>
      <c r="BB41" s="114"/>
      <c r="BC41" s="101"/>
      <c r="BD41" s="102"/>
      <c r="BE41" s="102"/>
      <c r="BF41" s="102"/>
      <c r="BG41" s="114"/>
      <c r="BH41" s="84"/>
      <c r="BI41" s="84"/>
      <c r="BJ41" s="86"/>
    </row>
    <row r="42" spans="1:62" ht="15.75" customHeight="1" hidden="1">
      <c r="A42" s="135" t="s">
        <v>72</v>
      </c>
      <c r="B42" s="119"/>
      <c r="C42" s="119">
        <f t="shared" si="52"/>
        <v>85529</v>
      </c>
      <c r="D42" s="119"/>
      <c r="E42" s="120"/>
      <c r="F42" s="121"/>
      <c r="G42" s="121"/>
      <c r="H42" s="121"/>
      <c r="I42" s="123"/>
      <c r="J42" s="112"/>
      <c r="K42" s="121">
        <v>20</v>
      </c>
      <c r="L42" s="121"/>
      <c r="M42" s="121"/>
      <c r="N42" s="124"/>
      <c r="O42" s="120"/>
      <c r="P42" s="121"/>
      <c r="Q42" s="121"/>
      <c r="R42" s="121"/>
      <c r="S42" s="123"/>
      <c r="T42" s="125"/>
      <c r="U42" s="125"/>
      <c r="V42" s="125"/>
      <c r="W42" s="125"/>
      <c r="X42" s="126"/>
      <c r="Y42" s="120"/>
      <c r="Z42" s="121"/>
      <c r="AA42" s="121"/>
      <c r="AB42" s="121"/>
      <c r="AC42" s="121"/>
      <c r="AD42" s="121"/>
      <c r="AE42" s="124"/>
      <c r="AF42" s="124"/>
      <c r="AG42" s="121"/>
      <c r="AH42" s="121"/>
      <c r="AI42" s="136"/>
      <c r="AJ42" s="125">
        <v>100</v>
      </c>
      <c r="AK42" s="121"/>
      <c r="AL42" s="121"/>
      <c r="AM42" s="123"/>
      <c r="AN42" s="120"/>
      <c r="AO42" s="121"/>
      <c r="AP42" s="121"/>
      <c r="AQ42" s="121"/>
      <c r="AR42" s="123"/>
      <c r="AS42" s="125"/>
      <c r="AT42" s="121"/>
      <c r="AU42" s="121"/>
      <c r="AV42" s="121"/>
      <c r="AW42" s="123"/>
      <c r="AX42" s="125"/>
      <c r="AY42" s="90">
        <f t="shared" si="49"/>
        <v>0</v>
      </c>
      <c r="AZ42" s="121"/>
      <c r="BA42" s="121"/>
      <c r="BB42" s="123"/>
      <c r="BC42" s="125"/>
      <c r="BD42" s="121"/>
      <c r="BE42" s="121"/>
      <c r="BF42" s="121"/>
      <c r="BG42" s="123"/>
      <c r="BH42" s="84"/>
      <c r="BI42" s="84"/>
      <c r="BJ42" s="86"/>
    </row>
    <row r="43" spans="1:62" ht="15.75" customHeight="1" hidden="1">
      <c r="A43" s="130" t="s">
        <v>77</v>
      </c>
      <c r="B43" s="131">
        <f>B23+B34</f>
        <v>15.75</v>
      </c>
      <c r="C43" s="85">
        <f t="shared" si="52"/>
        <v>85529</v>
      </c>
      <c r="D43" s="85">
        <f>D23+D34</f>
        <v>1261552.75</v>
      </c>
      <c r="E43" s="89"/>
      <c r="F43" s="90"/>
      <c r="G43" s="90"/>
      <c r="H43" s="90"/>
      <c r="I43" s="92"/>
      <c r="J43" s="89"/>
      <c r="K43" s="90"/>
      <c r="L43" s="90"/>
      <c r="M43" s="90"/>
      <c r="N43" s="95"/>
      <c r="O43" s="89"/>
      <c r="P43" s="90"/>
      <c r="Q43" s="90"/>
      <c r="R43" s="90"/>
      <c r="S43" s="92"/>
      <c r="T43" s="93"/>
      <c r="U43" s="90"/>
      <c r="V43" s="90"/>
      <c r="W43" s="92"/>
      <c r="X43" s="94"/>
      <c r="Y43" s="89">
        <f>Y23+Y34</f>
        <v>83909.14169473363</v>
      </c>
      <c r="Z43" s="90"/>
      <c r="AA43" s="90"/>
      <c r="AB43" s="90"/>
      <c r="AC43" s="90"/>
      <c r="AD43" s="90"/>
      <c r="AE43" s="95"/>
      <c r="AF43" s="94"/>
      <c r="AG43" s="85"/>
      <c r="AH43" s="85"/>
      <c r="AI43" s="85">
        <f>AI23+AI34</f>
        <v>254.10491564879945</v>
      </c>
      <c r="AJ43" s="93"/>
      <c r="AK43" s="90"/>
      <c r="AL43" s="90"/>
      <c r="AM43" s="92"/>
      <c r="AN43" s="89"/>
      <c r="AO43" s="90"/>
      <c r="AP43" s="90"/>
      <c r="AQ43" s="90"/>
      <c r="AR43" s="92"/>
      <c r="AS43" s="93"/>
      <c r="AT43" s="90"/>
      <c r="AU43" s="90"/>
      <c r="AV43" s="90"/>
      <c r="AW43" s="92"/>
      <c r="AX43" s="93"/>
      <c r="AY43" s="90">
        <f t="shared" si="49"/>
        <v>0</v>
      </c>
      <c r="AZ43" s="90"/>
      <c r="BA43" s="90"/>
      <c r="BB43" s="92"/>
      <c r="BC43" s="93"/>
      <c r="BD43" s="90"/>
      <c r="BE43" s="90"/>
      <c r="BF43" s="90"/>
      <c r="BG43" s="92"/>
      <c r="BH43" s="84"/>
      <c r="BI43" s="84"/>
      <c r="BJ43" s="86"/>
    </row>
    <row r="45" ht="15" hidden="1">
      <c r="AQ45" s="1" t="s">
        <v>80</v>
      </c>
    </row>
    <row r="46" spans="4:29" ht="15">
      <c r="D46" s="1">
        <f>D23/20</f>
        <v>56662.9625</v>
      </c>
      <c r="AB46" s="1">
        <f>AE24*249</f>
        <v>5772.412518910256</v>
      </c>
      <c r="AC46" s="1">
        <f>AC24*1.5</f>
        <v>5424.676825</v>
      </c>
    </row>
    <row r="47" ht="15">
      <c r="A47" s="1" t="s">
        <v>81</v>
      </c>
    </row>
    <row r="49" spans="1:48" ht="15">
      <c r="A49" s="1" t="s">
        <v>82</v>
      </c>
      <c r="AQ49" s="1" t="s">
        <v>80</v>
      </c>
      <c r="AV49" s="1" t="s">
        <v>80</v>
      </c>
    </row>
    <row r="51" spans="1:48" ht="15">
      <c r="A51" s="1" t="s">
        <v>83</v>
      </c>
      <c r="AQ51" s="1" t="s">
        <v>84</v>
      </c>
      <c r="AV51" s="1" t="s">
        <v>84</v>
      </c>
    </row>
    <row r="53" spans="1:48" ht="15" hidden="1">
      <c r="A53" s="1" t="s">
        <v>87</v>
      </c>
      <c r="AQ53" s="1" t="s">
        <v>88</v>
      </c>
      <c r="AV53" s="1" t="s">
        <v>88</v>
      </c>
    </row>
    <row r="54" ht="15" hidden="1"/>
    <row r="55" spans="1:48" ht="15">
      <c r="A55" s="1" t="s">
        <v>89</v>
      </c>
      <c r="AQ55" s="1" t="s">
        <v>90</v>
      </c>
      <c r="AV55" s="1" t="s">
        <v>90</v>
      </c>
    </row>
    <row r="57" spans="1:48" ht="15">
      <c r="A57" s="1" t="s">
        <v>91</v>
      </c>
      <c r="AQ57" s="1" t="s">
        <v>84</v>
      </c>
      <c r="AV57" s="1" t="s">
        <v>84</v>
      </c>
    </row>
    <row r="59" spans="1:48" ht="15">
      <c r="A59" s="1" t="s">
        <v>92</v>
      </c>
      <c r="AQ59" s="1" t="s">
        <v>93</v>
      </c>
      <c r="AV59" s="1" t="s">
        <v>93</v>
      </c>
    </row>
    <row r="61" spans="1:48" ht="15">
      <c r="A61" s="1" t="s">
        <v>94</v>
      </c>
      <c r="AQ61" s="1" t="s">
        <v>80</v>
      </c>
      <c r="AV61" s="1" t="s">
        <v>80</v>
      </c>
    </row>
    <row r="63" ht="15" hidden="1"/>
    <row r="64" ht="15">
      <c r="A64" s="1" t="s">
        <v>101</v>
      </c>
    </row>
    <row r="66" ht="15">
      <c r="A66" s="1" t="s">
        <v>102</v>
      </c>
    </row>
  </sheetData>
  <sheetProtection selectLockedCells="1" selectUnlockedCells="1"/>
  <printOptions/>
  <pageMargins left="0.7083333333333334" right="2.283333333333333" top="0.5513888888888889" bottom="0.5513888888888889" header="0.5118110236220472" footer="0.5118110236220472"/>
  <pageSetup horizontalDpi="300" verticalDpi="300" orientation="landscape" pageOrder="overThenDown" paperSiz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195"/>
  <sheetViews>
    <sheetView view="pageBreakPreview" zoomScaleSheetLayoutView="100" zoomScalePageLayoutView="0" workbookViewId="0" topLeftCell="A1">
      <selection activeCell="A1" sqref="A1"/>
    </sheetView>
  </sheetViews>
  <sheetFormatPr defaultColWidth="8.00390625" defaultRowHeight="14.25"/>
  <cols>
    <col min="1" max="1" width="31.375" style="1" customWidth="1"/>
    <col min="2" max="2" width="11.625" style="1" customWidth="1"/>
    <col min="3" max="3" width="11.75390625" style="1" customWidth="1"/>
    <col min="4" max="4" width="10.75390625" style="1" customWidth="1"/>
    <col min="5" max="5" width="8.00390625" style="1" customWidth="1"/>
    <col min="6" max="6" width="8.875" style="1" customWidth="1"/>
    <col min="7" max="7" width="9.50390625" style="1" customWidth="1"/>
    <col min="8" max="9" width="8.00390625" style="1" customWidth="1"/>
    <col min="10" max="29" width="8.00390625" style="1" hidden="1" customWidth="1"/>
    <col min="30" max="30" width="11.625" style="1" customWidth="1"/>
    <col min="31" max="35" width="8.00390625" style="1" hidden="1" customWidth="1"/>
    <col min="36" max="36" width="10.50390625" style="1" customWidth="1"/>
    <col min="37" max="37" width="11.50390625" style="1" customWidth="1"/>
    <col min="38" max="39" width="10.50390625" style="1" customWidth="1"/>
    <col min="40" max="40" width="11.125" style="1" customWidth="1"/>
    <col min="41" max="44" width="10.50390625" style="1" customWidth="1"/>
    <col min="45" max="59" width="8.00390625" style="1" hidden="1" customWidth="1"/>
    <col min="60" max="60" width="10.50390625" style="1" customWidth="1"/>
    <col min="61" max="65" width="8.00390625" style="1" hidden="1" customWidth="1"/>
    <col min="66" max="16384" width="8.00390625" style="1" customWidth="1"/>
  </cols>
  <sheetData>
    <row r="1" spans="42:44" ht="15">
      <c r="AP1" s="2"/>
      <c r="AQ1" s="3"/>
      <c r="AR1" s="3" t="s">
        <v>0</v>
      </c>
    </row>
    <row r="2" spans="42:44" ht="15">
      <c r="AP2" s="2"/>
      <c r="AQ2" s="3"/>
      <c r="AR2" s="3" t="s">
        <v>1</v>
      </c>
    </row>
    <row r="3" spans="42:44" ht="15">
      <c r="AP3" s="2"/>
      <c r="AQ3" s="3"/>
      <c r="AR3" s="3" t="s">
        <v>2</v>
      </c>
    </row>
    <row r="4" spans="42:44" ht="15">
      <c r="AP4" s="2"/>
      <c r="AQ4" s="3"/>
      <c r="AR4" s="3" t="s">
        <v>3</v>
      </c>
    </row>
    <row r="5" spans="42:44" ht="15">
      <c r="AP5" s="2"/>
      <c r="AQ5" s="3"/>
      <c r="AR5" s="3"/>
    </row>
    <row r="6" spans="42:44" ht="15">
      <c r="AP6" s="2"/>
      <c r="AQ6" s="3"/>
      <c r="AR6" s="3" t="s">
        <v>4</v>
      </c>
    </row>
    <row r="7" spans="42:44" ht="15">
      <c r="AP7" s="2"/>
      <c r="AQ7" s="3"/>
      <c r="AR7" s="3"/>
    </row>
    <row r="8" spans="42:44" ht="15" hidden="1">
      <c r="AP8" s="2"/>
      <c r="AQ8" s="3"/>
      <c r="AR8" s="3"/>
    </row>
    <row r="9" spans="1:29" ht="15.75" hidden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65" ht="30" hidden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X10" s="5"/>
      <c r="Y10" s="5"/>
      <c r="Z10" s="5"/>
      <c r="AA10" s="5" t="s">
        <v>5</v>
      </c>
      <c r="AB10" s="5"/>
      <c r="AC10" s="5"/>
      <c r="BJ10" s="6" t="s">
        <v>6</v>
      </c>
      <c r="BK10" s="7">
        <v>249</v>
      </c>
      <c r="BM10" s="1">
        <f>BK10-15</f>
        <v>234</v>
      </c>
    </row>
    <row r="11" spans="1:63" ht="30" customHeight="1">
      <c r="A11" s="4" t="s">
        <v>96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BJ11" s="8" t="s">
        <v>8</v>
      </c>
      <c r="BK11" s="9">
        <v>42</v>
      </c>
    </row>
    <row r="12" spans="1:63" ht="22.5" customHeight="1">
      <c r="A12" s="4" t="s">
        <v>103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BJ12" s="8"/>
      <c r="BK12" s="9"/>
    </row>
    <row r="13" spans="1:63" ht="17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BJ13" s="8" t="s">
        <v>10</v>
      </c>
      <c r="BK13" s="9">
        <v>12</v>
      </c>
    </row>
    <row r="14" spans="1:63" ht="23.25" customHeight="1" hidden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BJ14" s="8" t="s">
        <v>11</v>
      </c>
      <c r="BK14" s="10">
        <v>0.5</v>
      </c>
    </row>
    <row r="15" spans="1:63" ht="48" customHeight="1" hidden="1">
      <c r="A15" s="5" t="s">
        <v>12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BJ15" s="8" t="s">
        <v>13</v>
      </c>
      <c r="BK15" s="9">
        <v>6.6</v>
      </c>
    </row>
    <row r="16" spans="1:63" ht="23.25" customHeight="1" hidden="1">
      <c r="A16" s="1" t="s">
        <v>14</v>
      </c>
      <c r="BJ16" s="8" t="s">
        <v>5</v>
      </c>
      <c r="BK16" s="9">
        <v>60</v>
      </c>
    </row>
    <row r="17" spans="1:63" s="17" customFormat="1" ht="60.75" customHeight="1" hidden="1">
      <c r="A17" s="11" t="s">
        <v>15</v>
      </c>
      <c r="B17" s="12" t="s">
        <v>16</v>
      </c>
      <c r="C17" s="12" t="s">
        <v>17</v>
      </c>
      <c r="D17" s="12" t="s">
        <v>18</v>
      </c>
      <c r="E17" s="12" t="s">
        <v>19</v>
      </c>
      <c r="F17" s="13"/>
      <c r="G17" s="13"/>
      <c r="H17" s="13"/>
      <c r="I17" s="14"/>
      <c r="J17" s="12" t="s">
        <v>20</v>
      </c>
      <c r="K17" s="13"/>
      <c r="L17" s="13"/>
      <c r="M17" s="13"/>
      <c r="N17" s="14"/>
      <c r="O17" s="12" t="s">
        <v>21</v>
      </c>
      <c r="P17" s="13"/>
      <c r="Q17" s="13"/>
      <c r="R17" s="13"/>
      <c r="S17" s="14"/>
      <c r="T17" s="12" t="s">
        <v>22</v>
      </c>
      <c r="U17" s="13"/>
      <c r="V17" s="13"/>
      <c r="W17" s="13"/>
      <c r="X17" s="14"/>
      <c r="Y17" s="11" t="s">
        <v>23</v>
      </c>
      <c r="Z17" s="15"/>
      <c r="AA17" s="15"/>
      <c r="AB17" s="15"/>
      <c r="AC17" s="15"/>
      <c r="AD17" s="15"/>
      <c r="AE17" s="15"/>
      <c r="AF17" s="15"/>
      <c r="AG17" s="15"/>
      <c r="AH17" s="15"/>
      <c r="AI17" s="16"/>
      <c r="AJ17" s="11" t="s">
        <v>24</v>
      </c>
      <c r="AK17" s="15"/>
      <c r="AL17" s="15"/>
      <c r="AM17" s="16"/>
      <c r="AN17" s="12" t="s">
        <v>25</v>
      </c>
      <c r="AO17" s="13"/>
      <c r="AP17" s="13"/>
      <c r="AQ17" s="13"/>
      <c r="AR17" s="14"/>
      <c r="AS17" s="12" t="s">
        <v>26</v>
      </c>
      <c r="AT17" s="13"/>
      <c r="AU17" s="13"/>
      <c r="AV17" s="13"/>
      <c r="AW17" s="14"/>
      <c r="AX17" s="12" t="s">
        <v>85</v>
      </c>
      <c r="AY17" s="13"/>
      <c r="AZ17" s="13"/>
      <c r="BA17" s="13"/>
      <c r="BB17" s="14"/>
      <c r="BC17" s="12" t="s">
        <v>86</v>
      </c>
      <c r="BD17" s="13"/>
      <c r="BE17" s="13"/>
      <c r="BF17" s="13"/>
      <c r="BG17" s="14"/>
      <c r="BJ17" s="18" t="s">
        <v>29</v>
      </c>
      <c r="BK17" s="19">
        <v>0.923</v>
      </c>
    </row>
    <row r="18" spans="1:59" s="17" customFormat="1" ht="15" hidden="1">
      <c r="A18" s="20"/>
      <c r="B18" s="21"/>
      <c r="C18" s="21"/>
      <c r="D18" s="21"/>
      <c r="E18" s="22"/>
      <c r="F18" s="23"/>
      <c r="G18" s="23"/>
      <c r="H18" s="23"/>
      <c r="I18" s="24"/>
      <c r="J18" s="22"/>
      <c r="K18" s="23"/>
      <c r="L18" s="23"/>
      <c r="M18" s="23"/>
      <c r="N18" s="24"/>
      <c r="O18" s="22"/>
      <c r="P18" s="23"/>
      <c r="Q18" s="23"/>
      <c r="R18" s="23"/>
      <c r="S18" s="24"/>
      <c r="T18" s="22"/>
      <c r="U18" s="23"/>
      <c r="V18" s="23"/>
      <c r="W18" s="23"/>
      <c r="X18" s="24"/>
      <c r="Y18" s="25"/>
      <c r="Z18" s="26"/>
      <c r="AA18" s="26"/>
      <c r="AB18" s="26"/>
      <c r="AC18" s="26"/>
      <c r="AD18" s="26"/>
      <c r="AE18" s="26"/>
      <c r="AF18" s="26"/>
      <c r="AG18" s="26"/>
      <c r="AH18" s="26"/>
      <c r="AI18" s="27"/>
      <c r="AJ18" s="25"/>
      <c r="AK18" s="26"/>
      <c r="AL18" s="26"/>
      <c r="AM18" s="27"/>
      <c r="AN18" s="22"/>
      <c r="AO18" s="23"/>
      <c r="AP18" s="23"/>
      <c r="AQ18" s="23"/>
      <c r="AR18" s="24"/>
      <c r="AS18" s="22"/>
      <c r="AT18" s="23"/>
      <c r="AU18" s="23"/>
      <c r="AV18" s="23"/>
      <c r="AW18" s="24"/>
      <c r="AX18" s="22"/>
      <c r="AY18" s="23"/>
      <c r="AZ18" s="23"/>
      <c r="BA18" s="23"/>
      <c r="BB18" s="24"/>
      <c r="BC18" s="22"/>
      <c r="BD18" s="23"/>
      <c r="BE18" s="23"/>
      <c r="BF18" s="23"/>
      <c r="BG18" s="24"/>
    </row>
    <row r="19" spans="1:59" s="17" customFormat="1" ht="15" hidden="1">
      <c r="A19" s="20"/>
      <c r="B19" s="21"/>
      <c r="C19" s="21"/>
      <c r="D19" s="21"/>
      <c r="E19" s="28"/>
      <c r="F19" s="29"/>
      <c r="G19" s="29"/>
      <c r="H19" s="29"/>
      <c r="I19" s="30"/>
      <c r="J19" s="28"/>
      <c r="K19" s="29"/>
      <c r="L19" s="29"/>
      <c r="M19" s="29"/>
      <c r="N19" s="30"/>
      <c r="O19" s="28"/>
      <c r="P19" s="29"/>
      <c r="Q19" s="29"/>
      <c r="R19" s="29"/>
      <c r="S19" s="30"/>
      <c r="T19" s="28"/>
      <c r="U19" s="29"/>
      <c r="V19" s="29"/>
      <c r="W19" s="29"/>
      <c r="X19" s="30"/>
      <c r="Y19" s="31"/>
      <c r="Z19" s="32"/>
      <c r="AA19" s="32"/>
      <c r="AB19" s="32"/>
      <c r="AC19" s="32"/>
      <c r="AD19" s="32"/>
      <c r="AE19" s="32"/>
      <c r="AF19" s="32"/>
      <c r="AG19" s="32"/>
      <c r="AH19" s="32"/>
      <c r="AI19" s="33"/>
      <c r="AJ19" s="31"/>
      <c r="AK19" s="32"/>
      <c r="AL19" s="32"/>
      <c r="AM19" s="33"/>
      <c r="AN19" s="28"/>
      <c r="AO19" s="29"/>
      <c r="AP19" s="29"/>
      <c r="AQ19" s="29"/>
      <c r="AR19" s="30"/>
      <c r="AS19" s="28"/>
      <c r="AT19" s="29"/>
      <c r="AU19" s="29"/>
      <c r="AV19" s="29"/>
      <c r="AW19" s="30"/>
      <c r="AX19" s="28"/>
      <c r="AY19" s="29"/>
      <c r="AZ19" s="29"/>
      <c r="BA19" s="29"/>
      <c r="BB19" s="30"/>
      <c r="BC19" s="28"/>
      <c r="BD19" s="29"/>
      <c r="BE19" s="29"/>
      <c r="BF19" s="29"/>
      <c r="BG19" s="30"/>
    </row>
    <row r="20" spans="1:59" s="17" customFormat="1" ht="15" customHeight="1" hidden="1">
      <c r="A20" s="20"/>
      <c r="B20" s="21"/>
      <c r="C20" s="21"/>
      <c r="D20" s="21"/>
      <c r="E20" s="11" t="s">
        <v>30</v>
      </c>
      <c r="F20" s="34" t="s">
        <v>31</v>
      </c>
      <c r="G20" s="34" t="s">
        <v>32</v>
      </c>
      <c r="H20" s="34" t="s">
        <v>33</v>
      </c>
      <c r="I20" s="34" t="s">
        <v>34</v>
      </c>
      <c r="J20" s="11" t="s">
        <v>30</v>
      </c>
      <c r="K20" s="34" t="s">
        <v>31</v>
      </c>
      <c r="L20" s="34" t="s">
        <v>35</v>
      </c>
      <c r="M20" s="34" t="s">
        <v>33</v>
      </c>
      <c r="N20" s="34" t="s">
        <v>34</v>
      </c>
      <c r="O20" s="36" t="s">
        <v>36</v>
      </c>
      <c r="P20" s="37" t="s">
        <v>37</v>
      </c>
      <c r="Q20" s="37" t="s">
        <v>38</v>
      </c>
      <c r="R20" s="38" t="s">
        <v>39</v>
      </c>
      <c r="S20" s="39" t="s">
        <v>40</v>
      </c>
      <c r="T20" s="34" t="s">
        <v>36</v>
      </c>
      <c r="U20" s="34" t="s">
        <v>37</v>
      </c>
      <c r="V20" s="34" t="s">
        <v>38</v>
      </c>
      <c r="W20" s="41" t="s">
        <v>39</v>
      </c>
      <c r="X20" s="34" t="s">
        <v>40</v>
      </c>
      <c r="Y20" s="36" t="s">
        <v>41</v>
      </c>
      <c r="Z20" s="42"/>
      <c r="AA20" s="43"/>
      <c r="AB20" s="40" t="s">
        <v>42</v>
      </c>
      <c r="AC20" s="34" t="s">
        <v>43</v>
      </c>
      <c r="AD20" s="34" t="s">
        <v>44</v>
      </c>
      <c r="AE20" s="34" t="s">
        <v>104</v>
      </c>
      <c r="AF20" s="34" t="s">
        <v>46</v>
      </c>
      <c r="AG20" s="34" t="s">
        <v>105</v>
      </c>
      <c r="AH20" s="34" t="s">
        <v>106</v>
      </c>
      <c r="AI20" s="34" t="s">
        <v>49</v>
      </c>
      <c r="AJ20" s="34" t="s">
        <v>36</v>
      </c>
      <c r="AK20" s="34" t="s">
        <v>37</v>
      </c>
      <c r="AL20" s="34" t="s">
        <v>38</v>
      </c>
      <c r="AM20" s="41" t="s">
        <v>39</v>
      </c>
      <c r="AN20" s="12" t="s">
        <v>51</v>
      </c>
      <c r="AO20" s="12" t="s">
        <v>52</v>
      </c>
      <c r="AP20" s="12" t="s">
        <v>53</v>
      </c>
      <c r="AQ20" s="12" t="s">
        <v>54</v>
      </c>
      <c r="AR20" s="12" t="s">
        <v>55</v>
      </c>
      <c r="AS20" s="12" t="s">
        <v>51</v>
      </c>
      <c r="AT20" s="12" t="s">
        <v>52</v>
      </c>
      <c r="AU20" s="12" t="s">
        <v>53</v>
      </c>
      <c r="AV20" s="12" t="s">
        <v>54</v>
      </c>
      <c r="AW20" s="12" t="s">
        <v>55</v>
      </c>
      <c r="AX20" s="12" t="s">
        <v>51</v>
      </c>
      <c r="AY20" s="12" t="s">
        <v>52</v>
      </c>
      <c r="AZ20" s="12" t="s">
        <v>53</v>
      </c>
      <c r="BA20" s="12" t="s">
        <v>54</v>
      </c>
      <c r="BB20" s="12" t="s">
        <v>55</v>
      </c>
      <c r="BC20" s="12" t="s">
        <v>51</v>
      </c>
      <c r="BD20" s="12" t="s">
        <v>52</v>
      </c>
      <c r="BE20" s="12" t="s">
        <v>53</v>
      </c>
      <c r="BF20" s="12" t="s">
        <v>54</v>
      </c>
      <c r="BG20" s="12" t="s">
        <v>55</v>
      </c>
    </row>
    <row r="21" spans="1:59" s="17" customFormat="1" ht="15" hidden="1">
      <c r="A21" s="20"/>
      <c r="B21" s="21"/>
      <c r="C21" s="21"/>
      <c r="D21" s="21"/>
      <c r="E21" s="20"/>
      <c r="F21" s="46"/>
      <c r="G21" s="46"/>
      <c r="H21" s="46"/>
      <c r="I21" s="46"/>
      <c r="J21" s="20"/>
      <c r="K21" s="46"/>
      <c r="L21" s="46"/>
      <c r="M21" s="46"/>
      <c r="N21" s="46"/>
      <c r="O21" s="54"/>
      <c r="P21" s="242"/>
      <c r="Q21" s="242"/>
      <c r="R21" s="243"/>
      <c r="S21" s="244"/>
      <c r="T21" s="46"/>
      <c r="U21" s="46"/>
      <c r="V21" s="46"/>
      <c r="W21" s="53"/>
      <c r="X21" s="46"/>
      <c r="Y21" s="54"/>
      <c r="Z21" s="55"/>
      <c r="AA21" s="56"/>
      <c r="AB21" s="52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53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</row>
    <row r="22" spans="1:59" s="17" customFormat="1" ht="15">
      <c r="A22" s="20"/>
      <c r="B22" s="21"/>
      <c r="C22" s="21"/>
      <c r="D22" s="21"/>
      <c r="E22" s="20"/>
      <c r="F22" s="46"/>
      <c r="G22" s="46"/>
      <c r="H22" s="46"/>
      <c r="I22" s="46"/>
      <c r="J22" s="20"/>
      <c r="K22" s="46"/>
      <c r="L22" s="46"/>
      <c r="M22" s="46"/>
      <c r="N22" s="46"/>
      <c r="O22" s="54"/>
      <c r="P22" s="242"/>
      <c r="Q22" s="242"/>
      <c r="R22" s="243"/>
      <c r="S22" s="244"/>
      <c r="T22" s="46"/>
      <c r="U22" s="46"/>
      <c r="V22" s="46"/>
      <c r="W22" s="53"/>
      <c r="X22" s="46"/>
      <c r="Y22" s="54"/>
      <c r="Z22" s="55"/>
      <c r="AA22" s="56"/>
      <c r="AB22" s="52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53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</row>
    <row r="23" spans="1:59" s="17" customFormat="1" ht="15">
      <c r="A23" s="20"/>
      <c r="B23" s="21"/>
      <c r="C23" s="21"/>
      <c r="D23" s="21"/>
      <c r="E23" s="20"/>
      <c r="F23" s="46"/>
      <c r="G23" s="46"/>
      <c r="H23" s="46"/>
      <c r="I23" s="46"/>
      <c r="J23" s="20"/>
      <c r="K23" s="46"/>
      <c r="L23" s="46"/>
      <c r="M23" s="46"/>
      <c r="N23" s="46"/>
      <c r="O23" s="54"/>
      <c r="P23" s="242"/>
      <c r="Q23" s="242"/>
      <c r="R23" s="243"/>
      <c r="S23" s="244"/>
      <c r="T23" s="46"/>
      <c r="U23" s="46"/>
      <c r="V23" s="46"/>
      <c r="W23" s="53"/>
      <c r="X23" s="46"/>
      <c r="Y23" s="54"/>
      <c r="Z23" s="55"/>
      <c r="AA23" s="56"/>
      <c r="AB23" s="52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53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</row>
    <row r="24" spans="1:59" s="17" customFormat="1" ht="87" customHeight="1" hidden="1">
      <c r="A24" s="58"/>
      <c r="B24" s="57"/>
      <c r="C24" s="57"/>
      <c r="D24" s="57"/>
      <c r="E24" s="58"/>
      <c r="F24" s="59"/>
      <c r="G24" s="59"/>
      <c r="H24" s="59"/>
      <c r="I24" s="59"/>
      <c r="J24" s="58"/>
      <c r="K24" s="59"/>
      <c r="L24" s="59"/>
      <c r="M24" s="59"/>
      <c r="N24" s="59"/>
      <c r="O24" s="67"/>
      <c r="P24" s="259"/>
      <c r="Q24" s="259"/>
      <c r="R24" s="260"/>
      <c r="S24" s="261"/>
      <c r="T24" s="59"/>
      <c r="U24" s="59"/>
      <c r="V24" s="59"/>
      <c r="W24" s="66"/>
      <c r="X24" s="59"/>
      <c r="Y24" s="67"/>
      <c r="Z24" s="68"/>
      <c r="AA24" s="69"/>
      <c r="AB24" s="65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66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</row>
    <row r="25" spans="1:60" ht="15" hidden="1">
      <c r="A25" s="140" t="s">
        <v>62</v>
      </c>
      <c r="B25" s="262">
        <f>B26+B27+B28+B29+B30+B31+B32+B33+B34</f>
        <v>14.25</v>
      </c>
      <c r="C25" s="142">
        <f>(BK10-(BK11-BK13)*BK14)*BK15*BK16*BK17</f>
        <v>85528.87199999999</v>
      </c>
      <c r="D25" s="142">
        <f>D26+D27+D28+D29+D30+D31+D32+D33+D34</f>
        <v>1218788.25</v>
      </c>
      <c r="E25" s="143"/>
      <c r="F25" s="144"/>
      <c r="G25" s="106"/>
      <c r="H25" s="144"/>
      <c r="I25" s="145"/>
      <c r="J25" s="143"/>
      <c r="K25" s="144"/>
      <c r="L25" s="144"/>
      <c r="M25" s="144"/>
      <c r="N25" s="146"/>
      <c r="O25" s="105"/>
      <c r="P25" s="100"/>
      <c r="Q25" s="100"/>
      <c r="R25" s="100"/>
      <c r="S25" s="107"/>
      <c r="T25" s="147"/>
      <c r="U25" s="144"/>
      <c r="V25" s="144"/>
      <c r="W25" s="145"/>
      <c r="X25" s="148"/>
      <c r="Y25" s="143">
        <f>Y26+Y27+Y28+Y29+Y30+Y31+Y32+Y33+Y34</f>
        <v>59095.70249967889</v>
      </c>
      <c r="Z25" s="144"/>
      <c r="AA25" s="144"/>
      <c r="AB25" s="144"/>
      <c r="AC25" s="144"/>
      <c r="AD25" s="144"/>
      <c r="AE25" s="146"/>
      <c r="AF25" s="108"/>
      <c r="AG25" s="100"/>
      <c r="AH25" s="100"/>
      <c r="AI25" s="99">
        <f>AI26+AI27+AI28+AI29+AI30+AI31+AI32+AI33+AI34</f>
        <v>252.5457371781149</v>
      </c>
      <c r="AJ25" s="147"/>
      <c r="AK25" s="144"/>
      <c r="AL25" s="144"/>
      <c r="AM25" s="145"/>
      <c r="AN25" s="143"/>
      <c r="AO25" s="144"/>
      <c r="AP25" s="144"/>
      <c r="AQ25" s="144"/>
      <c r="AR25" s="145"/>
      <c r="AS25" s="147"/>
      <c r="AT25" s="144"/>
      <c r="AU25" s="144"/>
      <c r="AV25" s="144"/>
      <c r="AW25" s="145"/>
      <c r="AX25" s="147"/>
      <c r="AY25" s="144"/>
      <c r="AZ25" s="144"/>
      <c r="BA25" s="144"/>
      <c r="BB25" s="145"/>
      <c r="BC25" s="147"/>
      <c r="BD25" s="144"/>
      <c r="BE25" s="144"/>
      <c r="BF25" s="144"/>
      <c r="BG25" s="145"/>
      <c r="BH25" s="86"/>
    </row>
    <row r="26" spans="1:60" ht="15" hidden="1">
      <c r="A26" s="110" t="s">
        <v>63</v>
      </c>
      <c r="B26" s="111">
        <v>1.5</v>
      </c>
      <c r="C26" s="98">
        <f aca="true" t="shared" si="0" ref="C26:C44">ROUND(C25,0)</f>
        <v>85529</v>
      </c>
      <c r="D26" s="98">
        <f aca="true" t="shared" si="1" ref="D26:D35">B26*C26</f>
        <v>128293.5</v>
      </c>
      <c r="E26" s="112">
        <f aca="true" t="shared" si="2" ref="E26:E35">D26/S26</f>
        <v>23.649980291683093</v>
      </c>
      <c r="F26" s="102">
        <v>30</v>
      </c>
      <c r="G26" s="113">
        <f aca="true" t="shared" si="3" ref="G26:G32">F26/1.3</f>
        <v>23.076923076923077</v>
      </c>
      <c r="H26" s="102">
        <f aca="true" t="shared" si="4" ref="H26:H35">F26</f>
        <v>30</v>
      </c>
      <c r="I26" s="114">
        <f aca="true" t="shared" si="5" ref="I26:I35">G26/1.3</f>
        <v>17.75147928994083</v>
      </c>
      <c r="J26" s="112">
        <f aca="true" t="shared" si="6" ref="J26:J35">D26/X26</f>
        <v>15.766653527788728</v>
      </c>
      <c r="K26" s="102">
        <f aca="true" t="shared" si="7" ref="K26:K32">F26/1.5</f>
        <v>20</v>
      </c>
      <c r="L26" s="102">
        <f aca="true" t="shared" si="8" ref="L26:L32">K26/1.3</f>
        <v>15.384615384615383</v>
      </c>
      <c r="M26" s="102">
        <f aca="true" t="shared" si="9" ref="M26:M35">H26/1.5</f>
        <v>20</v>
      </c>
      <c r="N26" s="115">
        <f aca="true" t="shared" si="10" ref="N26:N35">I26/1.5</f>
        <v>11.834319526627219</v>
      </c>
      <c r="O26" s="112">
        <f aca="true" t="shared" si="11" ref="O26:O35">(D26*AJ26/100)/F26</f>
        <v>1625.051</v>
      </c>
      <c r="P26" s="102">
        <f aca="true" t="shared" si="12" ref="P26:P35">(D26*AK26/100)/G26</f>
        <v>1779.0031999999999</v>
      </c>
      <c r="Q26" s="102">
        <f aca="true" t="shared" si="13" ref="Q26:Q35">(D26*AL26/100)/H26</f>
        <v>213.82250000000002</v>
      </c>
      <c r="R26" s="102">
        <f aca="true" t="shared" si="14" ref="R26:R35">(D26*AM26/100)/I26</f>
        <v>1806.800125</v>
      </c>
      <c r="S26" s="114">
        <f aca="true" t="shared" si="15" ref="S26:S35">O26+P26+Q26+R26</f>
        <v>5424.676825</v>
      </c>
      <c r="T26" s="101">
        <f aca="true" t="shared" si="16" ref="T26:T35">(D26*AJ26/100)/K26</f>
        <v>2437.5765</v>
      </c>
      <c r="U26" s="101">
        <f aca="true" t="shared" si="17" ref="U26:U35">(D26*AK26/100)/L26</f>
        <v>2668.5048</v>
      </c>
      <c r="V26" s="101">
        <f aca="true" t="shared" si="18" ref="V26:V32">(D26*AL26/100)/M26</f>
        <v>320.73375</v>
      </c>
      <c r="W26" s="101">
        <f aca="true" t="shared" si="19" ref="W26:W32">(D26*AM26/100)/N26</f>
        <v>2710.2001875</v>
      </c>
      <c r="X26" s="116">
        <f aca="true" t="shared" si="20" ref="X26:X35">T26+U26+V26+W26</f>
        <v>8137.0152375</v>
      </c>
      <c r="Y26" s="112">
        <f aca="true" t="shared" si="21" ref="Y26:Y35">D26/E26</f>
        <v>5424.676825</v>
      </c>
      <c r="Z26" s="113"/>
      <c r="AA26" s="113"/>
      <c r="AB26" s="113">
        <f aca="true" t="shared" si="22" ref="AB26:AB35">D26/J26</f>
        <v>8137.0152375</v>
      </c>
      <c r="AC26" s="102">
        <f aca="true" t="shared" si="23" ref="AC26:AC35">C26/E26</f>
        <v>3616.4512166666664</v>
      </c>
      <c r="AD26" s="102">
        <f aca="true" t="shared" si="24" ref="AD26:AD35">AC26/$BM$10</f>
        <v>15.454919729344729</v>
      </c>
      <c r="AE26" s="115">
        <f aca="true" t="shared" si="25" ref="AE26:AE35">AD26*1.5</f>
        <v>23.182379594017092</v>
      </c>
      <c r="AF26" s="115">
        <f aca="true" t="shared" si="26" ref="AF26:AF35">C26/J26/$BM$10</f>
        <v>23.182379594017092</v>
      </c>
      <c r="AG26" s="102">
        <f aca="true" t="shared" si="27" ref="AG26:AG35">AD26/4</f>
        <v>3.8637299323361822</v>
      </c>
      <c r="AH26" s="102">
        <f aca="true" t="shared" si="28" ref="AH26:AH35">AD26/2</f>
        <v>7.7274598646723645</v>
      </c>
      <c r="AI26" s="99">
        <f aca="true" t="shared" si="29" ref="AI26:AI35">AD26*B26</f>
        <v>23.182379594017092</v>
      </c>
      <c r="AJ26" s="101">
        <v>38</v>
      </c>
      <c r="AK26" s="102">
        <f aca="true" t="shared" si="30" ref="AK26:AK36">100-AJ26-AL26-AM26</f>
        <v>32</v>
      </c>
      <c r="AL26" s="102">
        <v>5</v>
      </c>
      <c r="AM26" s="114">
        <v>25</v>
      </c>
      <c r="AN26" s="112">
        <f aca="true" t="shared" si="31" ref="AN26:AN36">AO26+AP26+AQ26+AR26</f>
        <v>15.45491972934473</v>
      </c>
      <c r="AO26" s="102">
        <f aca="true" t="shared" si="32" ref="AO26:AO36">AD26*AJ26%</f>
        <v>5.872869497150997</v>
      </c>
      <c r="AP26" s="102">
        <f aca="true" t="shared" si="33" ref="AP26:AP36">AD26*AK26%</f>
        <v>4.945574313390313</v>
      </c>
      <c r="AQ26" s="102">
        <f aca="true" t="shared" si="34" ref="AQ26:AQ36">AD26*AL26%</f>
        <v>0.7727459864672365</v>
      </c>
      <c r="AR26" s="114">
        <f aca="true" t="shared" si="35" ref="AR26:AR36">AD26*AM26%</f>
        <v>3.8637299323361822</v>
      </c>
      <c r="AS26" s="101">
        <f aca="true" t="shared" si="36" ref="AS26:AS35">AT26+AU26+AV26+AW26</f>
        <v>23.182379594017092</v>
      </c>
      <c r="AT26" s="102">
        <f aca="true" t="shared" si="37" ref="AT26:AT37">AE26*AJ26%</f>
        <v>8.809304245726496</v>
      </c>
      <c r="AU26" s="102">
        <f aca="true" t="shared" si="38" ref="AU26:AU36">AE26*AK26%</f>
        <v>7.41836147008547</v>
      </c>
      <c r="AV26" s="102">
        <f aca="true" t="shared" si="39" ref="AV26:AV36">AE26*AL26%</f>
        <v>1.1591189797008548</v>
      </c>
      <c r="AW26" s="114">
        <f aca="true" t="shared" si="40" ref="AW26:AW36">AE26*AM26%</f>
        <v>5.795594898504273</v>
      </c>
      <c r="AX26" s="101">
        <f aca="true" t="shared" si="41" ref="AX26:AX35">AY26+AZ26+BA26+BB26</f>
        <v>3.8637299323361827</v>
      </c>
      <c r="AY26" s="102">
        <f aca="true" t="shared" si="42" ref="AY26:AY36">AG26*AJ26%</f>
        <v>1.4682173742877493</v>
      </c>
      <c r="AZ26" s="102">
        <f aca="true" t="shared" si="43" ref="AZ26:AZ36">AG26*AK26%</f>
        <v>1.2363935783475783</v>
      </c>
      <c r="BA26" s="102">
        <f aca="true" t="shared" si="44" ref="BA26:BA36">AG26*AL26%</f>
        <v>0.19318649661680912</v>
      </c>
      <c r="BB26" s="102">
        <f aca="true" t="shared" si="45" ref="BB26:BB36">AG26*AM26%</f>
        <v>0.9659324830840456</v>
      </c>
      <c r="BC26" s="101">
        <f aca="true" t="shared" si="46" ref="BC26:BC35">BD26+BE26+BF26+BG26</f>
        <v>7.727459864672365</v>
      </c>
      <c r="BD26" s="102">
        <f aca="true" t="shared" si="47" ref="BD26:BD35">AH26*AJ26%</f>
        <v>2.9364347485754987</v>
      </c>
      <c r="BE26" s="102">
        <f aca="true" t="shared" si="48" ref="BE26:BE35">AH26*AK26%</f>
        <v>2.4727871566951567</v>
      </c>
      <c r="BF26" s="102">
        <f aca="true" t="shared" si="49" ref="BF26:BF35">AH26*AL26%</f>
        <v>0.38637299323361823</v>
      </c>
      <c r="BG26" s="102">
        <f aca="true" t="shared" si="50" ref="BG26:BG35">AH26*AM26%</f>
        <v>1.9318649661680911</v>
      </c>
      <c r="BH26" s="86"/>
    </row>
    <row r="27" spans="1:60" ht="15" hidden="1">
      <c r="A27" s="110" t="s">
        <v>64</v>
      </c>
      <c r="B27" s="111">
        <v>1.5</v>
      </c>
      <c r="C27" s="98">
        <f t="shared" si="0"/>
        <v>85529</v>
      </c>
      <c r="D27" s="98">
        <f t="shared" si="1"/>
        <v>128293.5</v>
      </c>
      <c r="E27" s="112">
        <f t="shared" si="2"/>
        <v>19.4325689856199</v>
      </c>
      <c r="F27" s="102">
        <v>25</v>
      </c>
      <c r="G27" s="113">
        <f t="shared" si="3"/>
        <v>19.23076923076923</v>
      </c>
      <c r="H27" s="102">
        <f t="shared" si="4"/>
        <v>25</v>
      </c>
      <c r="I27" s="114">
        <f t="shared" si="5"/>
        <v>14.792899408284022</v>
      </c>
      <c r="J27" s="112">
        <f t="shared" si="6"/>
        <v>12.955045990413264</v>
      </c>
      <c r="K27" s="102">
        <f t="shared" si="7"/>
        <v>16.666666666666668</v>
      </c>
      <c r="L27" s="102">
        <f t="shared" si="8"/>
        <v>12.820512820512821</v>
      </c>
      <c r="M27" s="102">
        <f t="shared" si="9"/>
        <v>16.666666666666668</v>
      </c>
      <c r="N27" s="115">
        <f t="shared" si="10"/>
        <v>9.861932938856015</v>
      </c>
      <c r="O27" s="112">
        <f t="shared" si="11"/>
        <v>1642.1568</v>
      </c>
      <c r="P27" s="102">
        <f t="shared" si="12"/>
        <v>2535.07956</v>
      </c>
      <c r="Q27" s="102">
        <f t="shared" si="13"/>
        <v>256.587</v>
      </c>
      <c r="R27" s="102">
        <f t="shared" si="14"/>
        <v>2168.16015</v>
      </c>
      <c r="S27" s="114">
        <f t="shared" si="15"/>
        <v>6601.98351</v>
      </c>
      <c r="T27" s="101">
        <f t="shared" si="16"/>
        <v>2463.2351999999996</v>
      </c>
      <c r="U27" s="101">
        <f t="shared" si="17"/>
        <v>3802.6193399999997</v>
      </c>
      <c r="V27" s="101">
        <f t="shared" si="18"/>
        <v>384.8805</v>
      </c>
      <c r="W27" s="101">
        <f t="shared" si="19"/>
        <v>3252.2402250000005</v>
      </c>
      <c r="X27" s="116">
        <f t="shared" si="20"/>
        <v>9902.975265000001</v>
      </c>
      <c r="Y27" s="112">
        <f t="shared" si="21"/>
        <v>6601.98351</v>
      </c>
      <c r="Z27" s="113"/>
      <c r="AA27" s="113"/>
      <c r="AB27" s="113">
        <f t="shared" si="22"/>
        <v>9902.975265000001</v>
      </c>
      <c r="AC27" s="102">
        <f t="shared" si="23"/>
        <v>4401.32234</v>
      </c>
      <c r="AD27" s="102">
        <f t="shared" si="24"/>
        <v>18.809069829059826</v>
      </c>
      <c r="AE27" s="115">
        <f t="shared" si="25"/>
        <v>28.21360474358974</v>
      </c>
      <c r="AF27" s="115">
        <f t="shared" si="26"/>
        <v>28.213604743589748</v>
      </c>
      <c r="AG27" s="102">
        <f t="shared" si="27"/>
        <v>4.7022674572649565</v>
      </c>
      <c r="AH27" s="102">
        <f t="shared" si="28"/>
        <v>9.404534914529913</v>
      </c>
      <c r="AI27" s="99">
        <f t="shared" si="29"/>
        <v>28.21360474358974</v>
      </c>
      <c r="AJ27" s="101">
        <v>32</v>
      </c>
      <c r="AK27" s="102">
        <f t="shared" si="30"/>
        <v>38</v>
      </c>
      <c r="AL27" s="102">
        <v>5</v>
      </c>
      <c r="AM27" s="114">
        <v>25</v>
      </c>
      <c r="AN27" s="112">
        <f t="shared" si="31"/>
        <v>18.809069829059826</v>
      </c>
      <c r="AO27" s="102">
        <f t="shared" si="32"/>
        <v>6.018902345299145</v>
      </c>
      <c r="AP27" s="102">
        <f t="shared" si="33"/>
        <v>7.147446535042734</v>
      </c>
      <c r="AQ27" s="102">
        <f t="shared" si="34"/>
        <v>0.9404534914529914</v>
      </c>
      <c r="AR27" s="114">
        <f t="shared" si="35"/>
        <v>4.7022674572649565</v>
      </c>
      <c r="AS27" s="101">
        <f t="shared" si="36"/>
        <v>28.213604743589745</v>
      </c>
      <c r="AT27" s="102">
        <f t="shared" si="37"/>
        <v>9.028353517948718</v>
      </c>
      <c r="AU27" s="102">
        <f t="shared" si="38"/>
        <v>10.721169802564102</v>
      </c>
      <c r="AV27" s="102">
        <f t="shared" si="39"/>
        <v>1.410680237179487</v>
      </c>
      <c r="AW27" s="114">
        <f t="shared" si="40"/>
        <v>7.053401185897435</v>
      </c>
      <c r="AX27" s="101">
        <f t="shared" si="41"/>
        <v>4.7022674572649565</v>
      </c>
      <c r="AY27" s="102">
        <f t="shared" si="42"/>
        <v>1.5047255863247861</v>
      </c>
      <c r="AZ27" s="102">
        <f t="shared" si="43"/>
        <v>1.7868616337606835</v>
      </c>
      <c r="BA27" s="102">
        <f t="shared" si="44"/>
        <v>0.23511337286324785</v>
      </c>
      <c r="BB27" s="102">
        <f t="shared" si="45"/>
        <v>1.1755668643162391</v>
      </c>
      <c r="BC27" s="101">
        <f t="shared" si="46"/>
        <v>9.404534914529913</v>
      </c>
      <c r="BD27" s="102">
        <f t="shared" si="47"/>
        <v>3.0094511726495723</v>
      </c>
      <c r="BE27" s="102">
        <f t="shared" si="48"/>
        <v>3.573723267521367</v>
      </c>
      <c r="BF27" s="102">
        <f t="shared" si="49"/>
        <v>0.4702267457264957</v>
      </c>
      <c r="BG27" s="102">
        <f t="shared" si="50"/>
        <v>2.3511337286324783</v>
      </c>
      <c r="BH27" s="86"/>
    </row>
    <row r="28" spans="1:60" ht="15" hidden="1">
      <c r="A28" s="110" t="s">
        <v>65</v>
      </c>
      <c r="B28" s="111">
        <v>1.5</v>
      </c>
      <c r="C28" s="98">
        <f t="shared" si="0"/>
        <v>85529</v>
      </c>
      <c r="D28" s="98">
        <f t="shared" si="1"/>
        <v>128293.5</v>
      </c>
      <c r="E28" s="112">
        <f t="shared" si="2"/>
        <v>20.38320423970648</v>
      </c>
      <c r="F28" s="102">
        <v>25</v>
      </c>
      <c r="G28" s="113">
        <f t="shared" si="3"/>
        <v>19.23076923076923</v>
      </c>
      <c r="H28" s="102">
        <f t="shared" si="4"/>
        <v>25</v>
      </c>
      <c r="I28" s="114">
        <f t="shared" si="5"/>
        <v>14.792899408284022</v>
      </c>
      <c r="J28" s="112">
        <f t="shared" si="6"/>
        <v>13.588802826470985</v>
      </c>
      <c r="K28" s="102">
        <f t="shared" si="7"/>
        <v>16.666666666666668</v>
      </c>
      <c r="L28" s="102">
        <f t="shared" si="8"/>
        <v>12.820512820512821</v>
      </c>
      <c r="M28" s="102">
        <f t="shared" si="9"/>
        <v>16.666666666666668</v>
      </c>
      <c r="N28" s="115">
        <f t="shared" si="10"/>
        <v>9.861932938856015</v>
      </c>
      <c r="O28" s="112">
        <f t="shared" si="11"/>
        <v>2411.9178</v>
      </c>
      <c r="P28" s="102">
        <f t="shared" si="12"/>
        <v>1200.82716</v>
      </c>
      <c r="Q28" s="102">
        <f t="shared" si="13"/>
        <v>513.174</v>
      </c>
      <c r="R28" s="102">
        <f t="shared" si="14"/>
        <v>2168.16015</v>
      </c>
      <c r="S28" s="114">
        <f t="shared" si="15"/>
        <v>6294.079110000001</v>
      </c>
      <c r="T28" s="101">
        <f t="shared" si="16"/>
        <v>3617.8767</v>
      </c>
      <c r="U28" s="101">
        <f t="shared" si="17"/>
        <v>1801.24074</v>
      </c>
      <c r="V28" s="101">
        <f t="shared" si="18"/>
        <v>769.761</v>
      </c>
      <c r="W28" s="101">
        <f t="shared" si="19"/>
        <v>3252.2402250000005</v>
      </c>
      <c r="X28" s="116">
        <f t="shared" si="20"/>
        <v>9441.118665000002</v>
      </c>
      <c r="Y28" s="112">
        <f t="shared" si="21"/>
        <v>6294.079110000001</v>
      </c>
      <c r="Z28" s="113"/>
      <c r="AA28" s="113"/>
      <c r="AB28" s="113">
        <f t="shared" si="22"/>
        <v>9441.118665000002</v>
      </c>
      <c r="AC28" s="102">
        <f t="shared" si="23"/>
        <v>4196.05274</v>
      </c>
      <c r="AD28" s="102">
        <f t="shared" si="24"/>
        <v>17.931849316239315</v>
      </c>
      <c r="AE28" s="115">
        <f t="shared" si="25"/>
        <v>26.897773974358973</v>
      </c>
      <c r="AF28" s="115">
        <f t="shared" si="26"/>
        <v>26.89777397435898</v>
      </c>
      <c r="AG28" s="102">
        <f t="shared" si="27"/>
        <v>4.482962329059829</v>
      </c>
      <c r="AH28" s="102">
        <f t="shared" si="28"/>
        <v>8.965924658119658</v>
      </c>
      <c r="AI28" s="99">
        <f t="shared" si="29"/>
        <v>26.897773974358973</v>
      </c>
      <c r="AJ28" s="101">
        <v>47</v>
      </c>
      <c r="AK28" s="102">
        <f t="shared" si="30"/>
        <v>18</v>
      </c>
      <c r="AL28" s="102">
        <v>10</v>
      </c>
      <c r="AM28" s="114">
        <v>25</v>
      </c>
      <c r="AN28" s="112">
        <f t="shared" si="31"/>
        <v>17.931849316239315</v>
      </c>
      <c r="AO28" s="102">
        <f t="shared" si="32"/>
        <v>8.427969178632477</v>
      </c>
      <c r="AP28" s="102">
        <f t="shared" si="33"/>
        <v>3.2277328769230764</v>
      </c>
      <c r="AQ28" s="102">
        <f t="shared" si="34"/>
        <v>1.7931849316239317</v>
      </c>
      <c r="AR28" s="114">
        <f t="shared" si="35"/>
        <v>4.482962329059829</v>
      </c>
      <c r="AS28" s="101">
        <f t="shared" si="36"/>
        <v>26.897773974358973</v>
      </c>
      <c r="AT28" s="102">
        <f t="shared" si="37"/>
        <v>12.641953767948717</v>
      </c>
      <c r="AU28" s="102">
        <f t="shared" si="38"/>
        <v>4.841599315384615</v>
      </c>
      <c r="AV28" s="102">
        <f t="shared" si="39"/>
        <v>2.6897773974358974</v>
      </c>
      <c r="AW28" s="114">
        <f t="shared" si="40"/>
        <v>6.724443493589743</v>
      </c>
      <c r="AX28" s="101">
        <f t="shared" si="41"/>
        <v>4.482962329059829</v>
      </c>
      <c r="AY28" s="102">
        <f t="shared" si="42"/>
        <v>2.106992294658119</v>
      </c>
      <c r="AZ28" s="102">
        <f t="shared" si="43"/>
        <v>0.8069332192307691</v>
      </c>
      <c r="BA28" s="102">
        <f t="shared" si="44"/>
        <v>0.4482962329059829</v>
      </c>
      <c r="BB28" s="102">
        <f t="shared" si="45"/>
        <v>1.1207405822649572</v>
      </c>
      <c r="BC28" s="101">
        <f t="shared" si="46"/>
        <v>8.965924658119658</v>
      </c>
      <c r="BD28" s="102">
        <f t="shared" si="47"/>
        <v>4.213984589316238</v>
      </c>
      <c r="BE28" s="102">
        <f t="shared" si="48"/>
        <v>1.6138664384615382</v>
      </c>
      <c r="BF28" s="102">
        <f t="shared" si="49"/>
        <v>0.8965924658119658</v>
      </c>
      <c r="BG28" s="102">
        <f t="shared" si="50"/>
        <v>2.2414811645299144</v>
      </c>
      <c r="BH28" s="86"/>
    </row>
    <row r="29" spans="1:60" ht="15" hidden="1">
      <c r="A29" s="110" t="s">
        <v>66</v>
      </c>
      <c r="B29" s="111">
        <v>1.5</v>
      </c>
      <c r="C29" s="98">
        <f t="shared" si="0"/>
        <v>85529</v>
      </c>
      <c r="D29" s="98">
        <f t="shared" si="1"/>
        <v>128293.5</v>
      </c>
      <c r="E29" s="112">
        <f t="shared" si="2"/>
        <v>23.59418010224145</v>
      </c>
      <c r="F29" s="102">
        <v>30</v>
      </c>
      <c r="G29" s="113">
        <f t="shared" si="3"/>
        <v>23.076923076923077</v>
      </c>
      <c r="H29" s="102">
        <f t="shared" si="4"/>
        <v>30</v>
      </c>
      <c r="I29" s="114">
        <f t="shared" si="5"/>
        <v>17.75147928994083</v>
      </c>
      <c r="J29" s="112">
        <f t="shared" si="6"/>
        <v>15.729453401494295</v>
      </c>
      <c r="K29" s="102">
        <f t="shared" si="7"/>
        <v>20</v>
      </c>
      <c r="L29" s="102">
        <f t="shared" si="8"/>
        <v>15.384615384615383</v>
      </c>
      <c r="M29" s="102">
        <f t="shared" si="9"/>
        <v>20</v>
      </c>
      <c r="N29" s="115">
        <f t="shared" si="10"/>
        <v>11.834319526627219</v>
      </c>
      <c r="O29" s="112">
        <f t="shared" si="11"/>
        <v>940.819</v>
      </c>
      <c r="P29" s="102">
        <f t="shared" si="12"/>
        <v>1834.59705</v>
      </c>
      <c r="Q29" s="102">
        <f t="shared" si="13"/>
        <v>855.2900000000001</v>
      </c>
      <c r="R29" s="102">
        <f t="shared" si="14"/>
        <v>1806.800125</v>
      </c>
      <c r="S29" s="114">
        <f t="shared" si="15"/>
        <v>5437.5061749999995</v>
      </c>
      <c r="T29" s="101">
        <f t="shared" si="16"/>
        <v>1411.2285</v>
      </c>
      <c r="U29" s="101">
        <f t="shared" si="17"/>
        <v>2751.8955750000005</v>
      </c>
      <c r="V29" s="101">
        <f t="shared" si="18"/>
        <v>1282.935</v>
      </c>
      <c r="W29" s="101">
        <f t="shared" si="19"/>
        <v>2710.2001875</v>
      </c>
      <c r="X29" s="116">
        <f t="shared" si="20"/>
        <v>8156.259262500002</v>
      </c>
      <c r="Y29" s="112">
        <f t="shared" si="21"/>
        <v>5437.5061749999995</v>
      </c>
      <c r="Z29" s="113"/>
      <c r="AA29" s="113"/>
      <c r="AB29" s="113">
        <f t="shared" si="22"/>
        <v>8156.259262500002</v>
      </c>
      <c r="AC29" s="102">
        <f t="shared" si="23"/>
        <v>3625.0041166666665</v>
      </c>
      <c r="AD29" s="102">
        <f t="shared" si="24"/>
        <v>15.491470584045583</v>
      </c>
      <c r="AE29" s="115">
        <f t="shared" si="25"/>
        <v>23.237205876068373</v>
      </c>
      <c r="AF29" s="115">
        <f t="shared" si="26"/>
        <v>23.237205876068384</v>
      </c>
      <c r="AG29" s="102">
        <f t="shared" si="27"/>
        <v>3.8728676460113958</v>
      </c>
      <c r="AH29" s="102">
        <f t="shared" si="28"/>
        <v>7.7457352920227915</v>
      </c>
      <c r="AI29" s="99">
        <f t="shared" si="29"/>
        <v>23.237205876068373</v>
      </c>
      <c r="AJ29" s="101">
        <v>22</v>
      </c>
      <c r="AK29" s="102">
        <f t="shared" si="30"/>
        <v>33</v>
      </c>
      <c r="AL29" s="102">
        <v>20</v>
      </c>
      <c r="AM29" s="114">
        <v>25</v>
      </c>
      <c r="AN29" s="112">
        <f t="shared" si="31"/>
        <v>15.491470584045583</v>
      </c>
      <c r="AO29" s="102">
        <f t="shared" si="32"/>
        <v>3.4081235284900284</v>
      </c>
      <c r="AP29" s="102">
        <f t="shared" si="33"/>
        <v>5.112185292735043</v>
      </c>
      <c r="AQ29" s="102">
        <f t="shared" si="34"/>
        <v>3.0982941168091167</v>
      </c>
      <c r="AR29" s="114">
        <f t="shared" si="35"/>
        <v>3.8728676460113958</v>
      </c>
      <c r="AS29" s="101">
        <f t="shared" si="36"/>
        <v>23.237205876068373</v>
      </c>
      <c r="AT29" s="102">
        <f t="shared" si="37"/>
        <v>5.112185292735042</v>
      </c>
      <c r="AU29" s="102">
        <f t="shared" si="38"/>
        <v>7.6682779391025635</v>
      </c>
      <c r="AV29" s="102">
        <f t="shared" si="39"/>
        <v>4.647441175213674</v>
      </c>
      <c r="AW29" s="114">
        <f t="shared" si="40"/>
        <v>5.809301469017093</v>
      </c>
      <c r="AX29" s="101">
        <f t="shared" si="41"/>
        <v>3.8728676460113958</v>
      </c>
      <c r="AY29" s="102">
        <f t="shared" si="42"/>
        <v>0.8520308821225071</v>
      </c>
      <c r="AZ29" s="102">
        <f t="shared" si="43"/>
        <v>1.2780463231837607</v>
      </c>
      <c r="BA29" s="102">
        <f t="shared" si="44"/>
        <v>0.7745735292022792</v>
      </c>
      <c r="BB29" s="102">
        <f t="shared" si="45"/>
        <v>0.9682169115028489</v>
      </c>
      <c r="BC29" s="101">
        <f t="shared" si="46"/>
        <v>7.7457352920227915</v>
      </c>
      <c r="BD29" s="102">
        <f t="shared" si="47"/>
        <v>1.7040617642450142</v>
      </c>
      <c r="BE29" s="102">
        <f t="shared" si="48"/>
        <v>2.5560926463675213</v>
      </c>
      <c r="BF29" s="102">
        <f t="shared" si="49"/>
        <v>1.5491470584045584</v>
      </c>
      <c r="BG29" s="102">
        <f t="shared" si="50"/>
        <v>1.9364338230056979</v>
      </c>
      <c r="BH29" s="86"/>
    </row>
    <row r="30" spans="1:60" ht="15" hidden="1">
      <c r="A30" s="110" t="s">
        <v>66</v>
      </c>
      <c r="B30" s="111">
        <v>1.5</v>
      </c>
      <c r="C30" s="98">
        <f t="shared" si="0"/>
        <v>85529</v>
      </c>
      <c r="D30" s="98">
        <f t="shared" si="1"/>
        <v>128293.5</v>
      </c>
      <c r="E30" s="112">
        <f t="shared" si="2"/>
        <v>22.94455066921606</v>
      </c>
      <c r="F30" s="102">
        <v>30</v>
      </c>
      <c r="G30" s="113">
        <f t="shared" si="3"/>
        <v>23.076923076923077</v>
      </c>
      <c r="H30" s="102">
        <f t="shared" si="4"/>
        <v>30</v>
      </c>
      <c r="I30" s="114">
        <f t="shared" si="5"/>
        <v>17.75147928994083</v>
      </c>
      <c r="J30" s="112">
        <f t="shared" si="6"/>
        <v>15.296367112810705</v>
      </c>
      <c r="K30" s="102">
        <f t="shared" si="7"/>
        <v>20</v>
      </c>
      <c r="L30" s="102">
        <f t="shared" si="8"/>
        <v>15.384615384615383</v>
      </c>
      <c r="M30" s="102">
        <f t="shared" si="9"/>
        <v>20</v>
      </c>
      <c r="N30" s="115">
        <f t="shared" si="10"/>
        <v>11.834319526627219</v>
      </c>
      <c r="O30" s="112">
        <f t="shared" si="11"/>
        <v>1069.1125</v>
      </c>
      <c r="P30" s="102">
        <f t="shared" si="12"/>
        <v>2501.72325</v>
      </c>
      <c r="Q30" s="102">
        <f t="shared" si="13"/>
        <v>213.82250000000002</v>
      </c>
      <c r="R30" s="102">
        <f t="shared" si="14"/>
        <v>1806.800125</v>
      </c>
      <c r="S30" s="114">
        <f t="shared" si="15"/>
        <v>5591.458375</v>
      </c>
      <c r="T30" s="101">
        <f t="shared" si="16"/>
        <v>1603.66875</v>
      </c>
      <c r="U30" s="101">
        <f t="shared" si="17"/>
        <v>3752.584875</v>
      </c>
      <c r="V30" s="101">
        <f t="shared" si="18"/>
        <v>320.73375</v>
      </c>
      <c r="W30" s="101">
        <f t="shared" si="19"/>
        <v>2710.2001875</v>
      </c>
      <c r="X30" s="116">
        <f t="shared" si="20"/>
        <v>8387.187562500001</v>
      </c>
      <c r="Y30" s="112">
        <f t="shared" si="21"/>
        <v>5591.458375</v>
      </c>
      <c r="Z30" s="113"/>
      <c r="AA30" s="113"/>
      <c r="AB30" s="113">
        <f t="shared" si="22"/>
        <v>8387.187562500001</v>
      </c>
      <c r="AC30" s="102">
        <f t="shared" si="23"/>
        <v>3727.638916666667</v>
      </c>
      <c r="AD30" s="102">
        <f t="shared" si="24"/>
        <v>15.93008084045584</v>
      </c>
      <c r="AE30" s="115">
        <f t="shared" si="25"/>
        <v>23.89512126068376</v>
      </c>
      <c r="AF30" s="115">
        <f t="shared" si="26"/>
        <v>23.895121260683766</v>
      </c>
      <c r="AG30" s="102">
        <f t="shared" si="27"/>
        <v>3.98252021011396</v>
      </c>
      <c r="AH30" s="102">
        <f t="shared" si="28"/>
        <v>7.96504042022792</v>
      </c>
      <c r="AI30" s="99">
        <f t="shared" si="29"/>
        <v>23.89512126068376</v>
      </c>
      <c r="AJ30" s="101">
        <v>25</v>
      </c>
      <c r="AK30" s="102">
        <f t="shared" si="30"/>
        <v>45</v>
      </c>
      <c r="AL30" s="102">
        <v>5</v>
      </c>
      <c r="AM30" s="114">
        <v>25</v>
      </c>
      <c r="AN30" s="112">
        <f t="shared" si="31"/>
        <v>15.93008084045584</v>
      </c>
      <c r="AO30" s="102">
        <f t="shared" si="32"/>
        <v>3.98252021011396</v>
      </c>
      <c r="AP30" s="102">
        <f t="shared" si="33"/>
        <v>7.168536378205128</v>
      </c>
      <c r="AQ30" s="102">
        <f t="shared" si="34"/>
        <v>0.796504042022792</v>
      </c>
      <c r="AR30" s="114">
        <f t="shared" si="35"/>
        <v>3.98252021011396</v>
      </c>
      <c r="AS30" s="101">
        <f t="shared" si="36"/>
        <v>23.89512126068376</v>
      </c>
      <c r="AT30" s="102">
        <f t="shared" si="37"/>
        <v>5.97378031517094</v>
      </c>
      <c r="AU30" s="102">
        <f t="shared" si="38"/>
        <v>10.752804567307692</v>
      </c>
      <c r="AV30" s="102">
        <f t="shared" si="39"/>
        <v>1.194756063034188</v>
      </c>
      <c r="AW30" s="114">
        <f t="shared" si="40"/>
        <v>5.97378031517094</v>
      </c>
      <c r="AX30" s="101">
        <f t="shared" si="41"/>
        <v>3.98252021011396</v>
      </c>
      <c r="AY30" s="102">
        <f t="shared" si="42"/>
        <v>0.99563005252849</v>
      </c>
      <c r="AZ30" s="102">
        <f t="shared" si="43"/>
        <v>1.792134094551282</v>
      </c>
      <c r="BA30" s="102">
        <f t="shared" si="44"/>
        <v>0.199126010505698</v>
      </c>
      <c r="BB30" s="102">
        <f t="shared" si="45"/>
        <v>0.99563005252849</v>
      </c>
      <c r="BC30" s="101">
        <f t="shared" si="46"/>
        <v>7.96504042022792</v>
      </c>
      <c r="BD30" s="102">
        <f t="shared" si="47"/>
        <v>1.99126010505698</v>
      </c>
      <c r="BE30" s="102">
        <f t="shared" si="48"/>
        <v>3.584268189102564</v>
      </c>
      <c r="BF30" s="102">
        <f t="shared" si="49"/>
        <v>0.398252021011396</v>
      </c>
      <c r="BG30" s="102">
        <f t="shared" si="50"/>
        <v>1.99126010505698</v>
      </c>
      <c r="BH30" s="86"/>
    </row>
    <row r="31" spans="1:60" ht="15" hidden="1">
      <c r="A31" s="110" t="s">
        <v>67</v>
      </c>
      <c r="B31" s="111">
        <v>4.25</v>
      </c>
      <c r="C31" s="98">
        <f t="shared" si="0"/>
        <v>85529</v>
      </c>
      <c r="D31" s="98">
        <f t="shared" si="1"/>
        <v>363498.25</v>
      </c>
      <c r="E31" s="112">
        <f t="shared" si="2"/>
        <v>19.896538002387587</v>
      </c>
      <c r="F31" s="102">
        <v>25</v>
      </c>
      <c r="G31" s="113">
        <f t="shared" si="3"/>
        <v>19.23076923076923</v>
      </c>
      <c r="H31" s="102">
        <f t="shared" si="4"/>
        <v>25</v>
      </c>
      <c r="I31" s="114">
        <f t="shared" si="5"/>
        <v>14.792899408284022</v>
      </c>
      <c r="J31" s="112">
        <f t="shared" si="6"/>
        <v>13.26435866825839</v>
      </c>
      <c r="K31" s="102">
        <f t="shared" si="7"/>
        <v>16.666666666666668</v>
      </c>
      <c r="L31" s="102">
        <f t="shared" si="8"/>
        <v>12.820512820512821</v>
      </c>
      <c r="M31" s="102">
        <f t="shared" si="9"/>
        <v>16.666666666666668</v>
      </c>
      <c r="N31" s="115">
        <f t="shared" si="10"/>
        <v>9.861932938856015</v>
      </c>
      <c r="O31" s="112">
        <f t="shared" si="11"/>
        <v>6106.770600000001</v>
      </c>
      <c r="P31" s="102">
        <f t="shared" si="12"/>
        <v>5292.53452</v>
      </c>
      <c r="Q31" s="102">
        <f t="shared" si="13"/>
        <v>726.9965</v>
      </c>
      <c r="R31" s="102">
        <f t="shared" si="14"/>
        <v>6143.120425000001</v>
      </c>
      <c r="S31" s="114">
        <f t="shared" si="15"/>
        <v>18269.422045</v>
      </c>
      <c r="T31" s="101">
        <f t="shared" si="16"/>
        <v>9160.1559</v>
      </c>
      <c r="U31" s="101">
        <f t="shared" si="17"/>
        <v>7938.801779999999</v>
      </c>
      <c r="V31" s="101">
        <f t="shared" si="18"/>
        <v>1090.4947499999998</v>
      </c>
      <c r="W31" s="101">
        <f t="shared" si="19"/>
        <v>9214.680637500001</v>
      </c>
      <c r="X31" s="116">
        <f t="shared" si="20"/>
        <v>27404.1330675</v>
      </c>
      <c r="Y31" s="112">
        <f t="shared" si="21"/>
        <v>18269.422045</v>
      </c>
      <c r="Z31" s="113"/>
      <c r="AA31" s="113"/>
      <c r="AB31" s="113">
        <f t="shared" si="22"/>
        <v>27404.1330675</v>
      </c>
      <c r="AC31" s="102">
        <f t="shared" si="23"/>
        <v>4298.68754</v>
      </c>
      <c r="AD31" s="102">
        <f t="shared" si="24"/>
        <v>18.370459572649573</v>
      </c>
      <c r="AE31" s="115">
        <f t="shared" si="25"/>
        <v>27.55568935897436</v>
      </c>
      <c r="AF31" s="115">
        <f t="shared" si="26"/>
        <v>27.555689358974355</v>
      </c>
      <c r="AG31" s="102">
        <f t="shared" si="27"/>
        <v>4.592614893162393</v>
      </c>
      <c r="AH31" s="102">
        <f t="shared" si="28"/>
        <v>9.185229786324786</v>
      </c>
      <c r="AI31" s="99">
        <f t="shared" si="29"/>
        <v>78.07445318376068</v>
      </c>
      <c r="AJ31" s="101">
        <v>42</v>
      </c>
      <c r="AK31" s="102">
        <f t="shared" si="30"/>
        <v>28</v>
      </c>
      <c r="AL31" s="102">
        <v>5</v>
      </c>
      <c r="AM31" s="114">
        <v>25</v>
      </c>
      <c r="AN31" s="112">
        <f t="shared" si="31"/>
        <v>18.370459572649573</v>
      </c>
      <c r="AO31" s="102">
        <f t="shared" si="32"/>
        <v>7.71559302051282</v>
      </c>
      <c r="AP31" s="102">
        <f t="shared" si="33"/>
        <v>5.143728680341881</v>
      </c>
      <c r="AQ31" s="102">
        <f t="shared" si="34"/>
        <v>0.9185229786324787</v>
      </c>
      <c r="AR31" s="114">
        <f t="shared" si="35"/>
        <v>4.592614893162393</v>
      </c>
      <c r="AS31" s="101">
        <f t="shared" si="36"/>
        <v>27.55568935897436</v>
      </c>
      <c r="AT31" s="102">
        <f t="shared" si="37"/>
        <v>11.57338953076923</v>
      </c>
      <c r="AU31" s="102">
        <f t="shared" si="38"/>
        <v>7.715593020512821</v>
      </c>
      <c r="AV31" s="102">
        <f t="shared" si="39"/>
        <v>1.3777844679487181</v>
      </c>
      <c r="AW31" s="114">
        <f t="shared" si="40"/>
        <v>6.88892233974359</v>
      </c>
      <c r="AX31" s="101">
        <f t="shared" si="41"/>
        <v>4.592614893162393</v>
      </c>
      <c r="AY31" s="102">
        <f t="shared" si="42"/>
        <v>1.928898255128205</v>
      </c>
      <c r="AZ31" s="102">
        <f t="shared" si="43"/>
        <v>1.2859321700854702</v>
      </c>
      <c r="BA31" s="102">
        <f t="shared" si="44"/>
        <v>0.22963074465811967</v>
      </c>
      <c r="BB31" s="102">
        <f t="shared" si="45"/>
        <v>1.1481537232905983</v>
      </c>
      <c r="BC31" s="101">
        <f t="shared" si="46"/>
        <v>9.185229786324786</v>
      </c>
      <c r="BD31" s="102">
        <f t="shared" si="47"/>
        <v>3.85779651025641</v>
      </c>
      <c r="BE31" s="102">
        <f t="shared" si="48"/>
        <v>2.5718643401709405</v>
      </c>
      <c r="BF31" s="102">
        <f t="shared" si="49"/>
        <v>0.45926148931623934</v>
      </c>
      <c r="BG31" s="102">
        <f t="shared" si="50"/>
        <v>2.2963074465811966</v>
      </c>
      <c r="BH31" s="86"/>
    </row>
    <row r="32" spans="1:60" ht="15" hidden="1">
      <c r="A32" s="110" t="s">
        <v>68</v>
      </c>
      <c r="B32" s="111">
        <v>1</v>
      </c>
      <c r="C32" s="98">
        <f t="shared" si="0"/>
        <v>85529</v>
      </c>
      <c r="D32" s="98">
        <f t="shared" si="1"/>
        <v>85529</v>
      </c>
      <c r="E32" s="112">
        <f t="shared" si="2"/>
        <v>20.987174504469493</v>
      </c>
      <c r="F32" s="102">
        <v>27</v>
      </c>
      <c r="G32" s="113">
        <f t="shared" si="3"/>
        <v>20.76923076923077</v>
      </c>
      <c r="H32" s="102">
        <f t="shared" si="4"/>
        <v>27</v>
      </c>
      <c r="I32" s="114">
        <f t="shared" si="5"/>
        <v>15.976331360946746</v>
      </c>
      <c r="J32" s="112">
        <f t="shared" si="6"/>
        <v>13.991449669646329</v>
      </c>
      <c r="K32" s="102">
        <f t="shared" si="7"/>
        <v>18</v>
      </c>
      <c r="L32" s="102">
        <f t="shared" si="8"/>
        <v>13.846153846153845</v>
      </c>
      <c r="M32" s="102">
        <f t="shared" si="9"/>
        <v>18</v>
      </c>
      <c r="N32" s="115">
        <f t="shared" si="10"/>
        <v>10.650887573964498</v>
      </c>
      <c r="O32" s="112">
        <f t="shared" si="11"/>
        <v>1013.6770370370369</v>
      </c>
      <c r="P32" s="102">
        <f t="shared" si="12"/>
        <v>1564.863925925926</v>
      </c>
      <c r="Q32" s="102">
        <f t="shared" si="13"/>
        <v>158.38703703703703</v>
      </c>
      <c r="R32" s="102">
        <f t="shared" si="14"/>
        <v>1338.3704629629628</v>
      </c>
      <c r="S32" s="114">
        <f t="shared" si="15"/>
        <v>4075.2984629629627</v>
      </c>
      <c r="T32" s="101">
        <f t="shared" si="16"/>
        <v>1520.5155555555555</v>
      </c>
      <c r="U32" s="101">
        <f t="shared" si="17"/>
        <v>2347.2958888888893</v>
      </c>
      <c r="V32" s="101">
        <f t="shared" si="18"/>
        <v>237.58055555555555</v>
      </c>
      <c r="W32" s="101">
        <f t="shared" si="19"/>
        <v>2007.5556944444443</v>
      </c>
      <c r="X32" s="116">
        <f t="shared" si="20"/>
        <v>6112.947694444444</v>
      </c>
      <c r="Y32" s="112">
        <f t="shared" si="21"/>
        <v>4075.2984629629623</v>
      </c>
      <c r="Z32" s="113"/>
      <c r="AA32" s="113"/>
      <c r="AB32" s="113">
        <f t="shared" si="22"/>
        <v>6112.947694444444</v>
      </c>
      <c r="AC32" s="102">
        <f t="shared" si="23"/>
        <v>4075.2984629629623</v>
      </c>
      <c r="AD32" s="102">
        <f t="shared" si="24"/>
        <v>17.415805397277616</v>
      </c>
      <c r="AE32" s="115">
        <f t="shared" si="25"/>
        <v>26.123708095916424</v>
      </c>
      <c r="AF32" s="115">
        <f t="shared" si="26"/>
        <v>26.123708095916427</v>
      </c>
      <c r="AG32" s="102">
        <f t="shared" si="27"/>
        <v>4.353951349319404</v>
      </c>
      <c r="AH32" s="102">
        <f t="shared" si="28"/>
        <v>8.707902698638808</v>
      </c>
      <c r="AI32" s="99">
        <f t="shared" si="29"/>
        <v>17.415805397277616</v>
      </c>
      <c r="AJ32" s="101">
        <v>32</v>
      </c>
      <c r="AK32" s="102">
        <f t="shared" si="30"/>
        <v>38</v>
      </c>
      <c r="AL32" s="102">
        <v>5</v>
      </c>
      <c r="AM32" s="114">
        <v>25</v>
      </c>
      <c r="AN32" s="112">
        <f t="shared" si="31"/>
        <v>17.415805397277616</v>
      </c>
      <c r="AO32" s="102">
        <f t="shared" si="32"/>
        <v>5.5730577271288375</v>
      </c>
      <c r="AP32" s="102">
        <f t="shared" si="33"/>
        <v>6.618006050965494</v>
      </c>
      <c r="AQ32" s="102">
        <f t="shared" si="34"/>
        <v>0.8707902698638809</v>
      </c>
      <c r="AR32" s="114">
        <f t="shared" si="35"/>
        <v>4.353951349319404</v>
      </c>
      <c r="AS32" s="101">
        <f t="shared" si="36"/>
        <v>26.123708095916427</v>
      </c>
      <c r="AT32" s="102">
        <f t="shared" si="37"/>
        <v>8.359586590693256</v>
      </c>
      <c r="AU32" s="102">
        <f t="shared" si="38"/>
        <v>9.927009076448241</v>
      </c>
      <c r="AV32" s="102">
        <f t="shared" si="39"/>
        <v>1.3061854047958212</v>
      </c>
      <c r="AW32" s="114">
        <f t="shared" si="40"/>
        <v>6.530927023979106</v>
      </c>
      <c r="AX32" s="101">
        <f t="shared" si="41"/>
        <v>4.353951349319404</v>
      </c>
      <c r="AY32" s="102">
        <f t="shared" si="42"/>
        <v>1.3932644317822094</v>
      </c>
      <c r="AZ32" s="102">
        <f t="shared" si="43"/>
        <v>1.6545015127413736</v>
      </c>
      <c r="BA32" s="102">
        <f t="shared" si="44"/>
        <v>0.21769756746597022</v>
      </c>
      <c r="BB32" s="102">
        <f t="shared" si="45"/>
        <v>1.088487837329851</v>
      </c>
      <c r="BC32" s="101">
        <f t="shared" si="46"/>
        <v>8.707902698638808</v>
      </c>
      <c r="BD32" s="102">
        <f t="shared" si="47"/>
        <v>2.7865288635644188</v>
      </c>
      <c r="BE32" s="102">
        <f t="shared" si="48"/>
        <v>3.309003025482747</v>
      </c>
      <c r="BF32" s="102">
        <f t="shared" si="49"/>
        <v>0.43539513493194043</v>
      </c>
      <c r="BG32" s="102">
        <f t="shared" si="50"/>
        <v>2.176975674659702</v>
      </c>
      <c r="BH32" s="86"/>
    </row>
    <row r="33" spans="1:60" ht="15" hidden="1">
      <c r="A33" s="110" t="s">
        <v>69</v>
      </c>
      <c r="B33" s="111">
        <v>1</v>
      </c>
      <c r="C33" s="98">
        <f t="shared" si="0"/>
        <v>85529</v>
      </c>
      <c r="D33" s="98">
        <f t="shared" si="1"/>
        <v>85529</v>
      </c>
      <c r="E33" s="112">
        <f t="shared" si="2"/>
        <v>15.615384615384615</v>
      </c>
      <c r="F33" s="102">
        <v>29</v>
      </c>
      <c r="G33" s="113">
        <v>14</v>
      </c>
      <c r="H33" s="102">
        <f t="shared" si="4"/>
        <v>29</v>
      </c>
      <c r="I33" s="114">
        <f t="shared" si="5"/>
        <v>10.769230769230768</v>
      </c>
      <c r="J33" s="112">
        <f t="shared" si="6"/>
        <v>11.11111111111111</v>
      </c>
      <c r="K33" s="102">
        <v>20</v>
      </c>
      <c r="L33" s="102">
        <v>10</v>
      </c>
      <c r="M33" s="102">
        <f t="shared" si="9"/>
        <v>19.333333333333332</v>
      </c>
      <c r="N33" s="115">
        <f t="shared" si="10"/>
        <v>7.179487179487179</v>
      </c>
      <c r="O33" s="112">
        <f t="shared" si="11"/>
        <v>589.8551724137931</v>
      </c>
      <c r="P33" s="102">
        <f t="shared" si="12"/>
        <v>4887.371428571429</v>
      </c>
      <c r="Q33" s="102">
        <f t="shared" si="13"/>
        <v>0</v>
      </c>
      <c r="R33" s="102">
        <f t="shared" si="14"/>
        <v>0</v>
      </c>
      <c r="S33" s="114">
        <f t="shared" si="15"/>
        <v>5477.226600985222</v>
      </c>
      <c r="T33" s="101">
        <f t="shared" si="16"/>
        <v>855.29</v>
      </c>
      <c r="U33" s="101">
        <f t="shared" si="17"/>
        <v>6842.32</v>
      </c>
      <c r="V33" s="101">
        <v>0</v>
      </c>
      <c r="W33" s="101">
        <v>0</v>
      </c>
      <c r="X33" s="116">
        <f t="shared" si="20"/>
        <v>7697.61</v>
      </c>
      <c r="Y33" s="112">
        <f t="shared" si="21"/>
        <v>5477.226600985222</v>
      </c>
      <c r="Z33" s="113"/>
      <c r="AA33" s="113"/>
      <c r="AB33" s="113">
        <f t="shared" si="22"/>
        <v>7697.610000000001</v>
      </c>
      <c r="AC33" s="102">
        <f t="shared" si="23"/>
        <v>5477.226600985222</v>
      </c>
      <c r="AD33" s="102">
        <f t="shared" si="24"/>
        <v>23.40695128626163</v>
      </c>
      <c r="AE33" s="115">
        <f t="shared" si="25"/>
        <v>35.110426929392446</v>
      </c>
      <c r="AF33" s="115">
        <f t="shared" si="26"/>
        <v>32.89576923076923</v>
      </c>
      <c r="AG33" s="102">
        <f t="shared" si="27"/>
        <v>5.851737821565408</v>
      </c>
      <c r="AH33" s="102">
        <f t="shared" si="28"/>
        <v>11.703475643130815</v>
      </c>
      <c r="AI33" s="99">
        <f t="shared" si="29"/>
        <v>23.40695128626163</v>
      </c>
      <c r="AJ33" s="101">
        <v>20</v>
      </c>
      <c r="AK33" s="102">
        <f t="shared" si="30"/>
        <v>80</v>
      </c>
      <c r="AL33" s="102">
        <v>0</v>
      </c>
      <c r="AM33" s="114">
        <v>0</v>
      </c>
      <c r="AN33" s="112">
        <f t="shared" si="31"/>
        <v>23.40695128626163</v>
      </c>
      <c r="AO33" s="102">
        <f t="shared" si="32"/>
        <v>4.6813902572523265</v>
      </c>
      <c r="AP33" s="102">
        <f t="shared" si="33"/>
        <v>18.725561029009306</v>
      </c>
      <c r="AQ33" s="102">
        <f t="shared" si="34"/>
        <v>0</v>
      </c>
      <c r="AR33" s="114">
        <f t="shared" si="35"/>
        <v>0</v>
      </c>
      <c r="AS33" s="101">
        <f t="shared" si="36"/>
        <v>35.110426929392446</v>
      </c>
      <c r="AT33" s="102">
        <f t="shared" si="37"/>
        <v>7.02208538587849</v>
      </c>
      <c r="AU33" s="102">
        <f t="shared" si="38"/>
        <v>28.08834154351396</v>
      </c>
      <c r="AV33" s="102">
        <f t="shared" si="39"/>
        <v>0</v>
      </c>
      <c r="AW33" s="114">
        <f t="shared" si="40"/>
        <v>0</v>
      </c>
      <c r="AX33" s="101">
        <f t="shared" si="41"/>
        <v>5.851737821565408</v>
      </c>
      <c r="AY33" s="102">
        <f t="shared" si="42"/>
        <v>1.1703475643130816</v>
      </c>
      <c r="AZ33" s="102">
        <f t="shared" si="43"/>
        <v>4.6813902572523265</v>
      </c>
      <c r="BA33" s="102">
        <f t="shared" si="44"/>
        <v>0</v>
      </c>
      <c r="BB33" s="102">
        <f t="shared" si="45"/>
        <v>0</v>
      </c>
      <c r="BC33" s="101">
        <f t="shared" si="46"/>
        <v>11.703475643130815</v>
      </c>
      <c r="BD33" s="102">
        <f t="shared" si="47"/>
        <v>2.3406951286261632</v>
      </c>
      <c r="BE33" s="102">
        <f t="shared" si="48"/>
        <v>9.362780514504653</v>
      </c>
      <c r="BF33" s="102">
        <f t="shared" si="49"/>
        <v>0</v>
      </c>
      <c r="BG33" s="102">
        <f t="shared" si="50"/>
        <v>0</v>
      </c>
      <c r="BH33" s="86"/>
    </row>
    <row r="34" spans="1:60" ht="15" hidden="1">
      <c r="A34" s="110" t="s">
        <v>70</v>
      </c>
      <c r="B34" s="111">
        <v>0.5</v>
      </c>
      <c r="C34" s="98">
        <f t="shared" si="0"/>
        <v>85529</v>
      </c>
      <c r="D34" s="98">
        <f t="shared" si="1"/>
        <v>42764.5</v>
      </c>
      <c r="E34" s="112">
        <f t="shared" si="2"/>
        <v>22.22627737226277</v>
      </c>
      <c r="F34" s="102">
        <v>29</v>
      </c>
      <c r="G34" s="113">
        <v>21</v>
      </c>
      <c r="H34" s="102">
        <f t="shared" si="4"/>
        <v>29</v>
      </c>
      <c r="I34" s="114">
        <f t="shared" si="5"/>
        <v>16.153846153846153</v>
      </c>
      <c r="J34" s="112">
        <f t="shared" si="6"/>
        <v>16.129032258064516</v>
      </c>
      <c r="K34" s="102">
        <v>20</v>
      </c>
      <c r="L34" s="102">
        <f>K34/1.3</f>
        <v>15.384615384615383</v>
      </c>
      <c r="M34" s="102">
        <f t="shared" si="9"/>
        <v>19.333333333333332</v>
      </c>
      <c r="N34" s="115">
        <f t="shared" si="10"/>
        <v>10.769230769230768</v>
      </c>
      <c r="O34" s="112">
        <f t="shared" si="11"/>
        <v>294.92758620689654</v>
      </c>
      <c r="P34" s="102">
        <f t="shared" si="12"/>
        <v>1629.1238095238095</v>
      </c>
      <c r="Q34" s="102">
        <f t="shared" si="13"/>
        <v>0</v>
      </c>
      <c r="R34" s="102">
        <f t="shared" si="14"/>
        <v>0</v>
      </c>
      <c r="S34" s="114">
        <f t="shared" si="15"/>
        <v>1924.0513957307062</v>
      </c>
      <c r="T34" s="101">
        <f t="shared" si="16"/>
        <v>427.645</v>
      </c>
      <c r="U34" s="101">
        <f t="shared" si="17"/>
        <v>2223.754</v>
      </c>
      <c r="V34" s="101">
        <v>0</v>
      </c>
      <c r="W34" s="101">
        <v>0</v>
      </c>
      <c r="X34" s="116">
        <f t="shared" si="20"/>
        <v>2651.399</v>
      </c>
      <c r="Y34" s="112">
        <f t="shared" si="21"/>
        <v>1924.0513957307062</v>
      </c>
      <c r="Z34" s="113"/>
      <c r="AA34" s="113"/>
      <c r="AB34" s="113">
        <f t="shared" si="22"/>
        <v>2651.399</v>
      </c>
      <c r="AC34" s="102">
        <f t="shared" si="23"/>
        <v>3848.1027914614124</v>
      </c>
      <c r="AD34" s="102">
        <f t="shared" si="24"/>
        <v>16.44488372419407</v>
      </c>
      <c r="AE34" s="115">
        <f t="shared" si="25"/>
        <v>24.667325586291106</v>
      </c>
      <c r="AF34" s="115">
        <f t="shared" si="26"/>
        <v>22.661529914529915</v>
      </c>
      <c r="AG34" s="102">
        <f t="shared" si="27"/>
        <v>4.111220931048518</v>
      </c>
      <c r="AH34" s="102">
        <f t="shared" si="28"/>
        <v>8.222441862097035</v>
      </c>
      <c r="AI34" s="99">
        <f t="shared" si="29"/>
        <v>8.222441862097035</v>
      </c>
      <c r="AJ34" s="101">
        <v>20</v>
      </c>
      <c r="AK34" s="102">
        <f t="shared" si="30"/>
        <v>80</v>
      </c>
      <c r="AL34" s="102">
        <v>0</v>
      </c>
      <c r="AM34" s="114">
        <v>0</v>
      </c>
      <c r="AN34" s="112">
        <f t="shared" si="31"/>
        <v>16.44488372419407</v>
      </c>
      <c r="AO34" s="102">
        <f t="shared" si="32"/>
        <v>3.2889767448388145</v>
      </c>
      <c r="AP34" s="102">
        <f t="shared" si="33"/>
        <v>13.155906979355258</v>
      </c>
      <c r="AQ34" s="102">
        <f t="shared" si="34"/>
        <v>0</v>
      </c>
      <c r="AR34" s="114">
        <f t="shared" si="35"/>
        <v>0</v>
      </c>
      <c r="AS34" s="101">
        <f t="shared" si="36"/>
        <v>24.66732558629111</v>
      </c>
      <c r="AT34" s="102">
        <f t="shared" si="37"/>
        <v>4.933465117258222</v>
      </c>
      <c r="AU34" s="102">
        <f t="shared" si="38"/>
        <v>19.733860469032887</v>
      </c>
      <c r="AV34" s="102">
        <f t="shared" si="39"/>
        <v>0</v>
      </c>
      <c r="AW34" s="114">
        <f t="shared" si="40"/>
        <v>0</v>
      </c>
      <c r="AX34" s="101">
        <f t="shared" si="41"/>
        <v>4.111220931048518</v>
      </c>
      <c r="AY34" s="102">
        <f t="shared" si="42"/>
        <v>0.8222441862097036</v>
      </c>
      <c r="AZ34" s="102">
        <f t="shared" si="43"/>
        <v>3.2889767448388145</v>
      </c>
      <c r="BA34" s="102">
        <f t="shared" si="44"/>
        <v>0</v>
      </c>
      <c r="BB34" s="102">
        <f t="shared" si="45"/>
        <v>0</v>
      </c>
      <c r="BC34" s="101">
        <f t="shared" si="46"/>
        <v>8.222441862097035</v>
      </c>
      <c r="BD34" s="102">
        <f t="shared" si="47"/>
        <v>1.6444883724194073</v>
      </c>
      <c r="BE34" s="102">
        <f t="shared" si="48"/>
        <v>6.577953489677629</v>
      </c>
      <c r="BF34" s="102">
        <f t="shared" si="49"/>
        <v>0</v>
      </c>
      <c r="BG34" s="102">
        <f t="shared" si="50"/>
        <v>0</v>
      </c>
      <c r="BH34" s="86"/>
    </row>
    <row r="35" spans="1:60" ht="15" hidden="1">
      <c r="A35" s="134" t="s">
        <v>71</v>
      </c>
      <c r="B35" s="151">
        <v>1.5</v>
      </c>
      <c r="C35" s="98">
        <f t="shared" si="0"/>
        <v>85529</v>
      </c>
      <c r="D35" s="98">
        <f t="shared" si="1"/>
        <v>128293.5</v>
      </c>
      <c r="E35" s="112">
        <f t="shared" si="2"/>
        <v>24.048096192384765</v>
      </c>
      <c r="F35" s="102">
        <v>30</v>
      </c>
      <c r="G35" s="113">
        <f>F35/1.3</f>
        <v>23.076923076923077</v>
      </c>
      <c r="H35" s="102">
        <f t="shared" si="4"/>
        <v>30</v>
      </c>
      <c r="I35" s="114">
        <f t="shared" si="5"/>
        <v>17.75147928994083</v>
      </c>
      <c r="J35" s="112">
        <f t="shared" si="6"/>
        <v>16.03206412825651</v>
      </c>
      <c r="K35" s="102">
        <f>F35/1.5</f>
        <v>20</v>
      </c>
      <c r="L35" s="102">
        <f>K35/1.3</f>
        <v>15.384615384615383</v>
      </c>
      <c r="M35" s="102">
        <f t="shared" si="9"/>
        <v>20</v>
      </c>
      <c r="N35" s="115">
        <f t="shared" si="10"/>
        <v>11.834319526627219</v>
      </c>
      <c r="O35" s="112">
        <f t="shared" si="11"/>
        <v>1710.5800000000002</v>
      </c>
      <c r="P35" s="102">
        <f t="shared" si="12"/>
        <v>1389.84625</v>
      </c>
      <c r="Q35" s="102">
        <f t="shared" si="13"/>
        <v>427.64500000000004</v>
      </c>
      <c r="R35" s="102">
        <f t="shared" si="14"/>
        <v>1806.800125</v>
      </c>
      <c r="S35" s="114">
        <f t="shared" si="15"/>
        <v>5334.871375000001</v>
      </c>
      <c r="T35" s="101">
        <f t="shared" si="16"/>
        <v>2565.87</v>
      </c>
      <c r="U35" s="101">
        <f t="shared" si="17"/>
        <v>2084.7693750000003</v>
      </c>
      <c r="V35" s="101">
        <f>(D35*AL35/100)/M35</f>
        <v>641.4675</v>
      </c>
      <c r="W35" s="101">
        <f>(D35*AM35/100)/N35</f>
        <v>2710.2001875</v>
      </c>
      <c r="X35" s="116">
        <f t="shared" si="20"/>
        <v>8002.3070625</v>
      </c>
      <c r="Y35" s="112">
        <f t="shared" si="21"/>
        <v>5334.871375000001</v>
      </c>
      <c r="Z35" s="102"/>
      <c r="AA35" s="102"/>
      <c r="AB35" s="113">
        <f t="shared" si="22"/>
        <v>8002.307062500001</v>
      </c>
      <c r="AC35" s="102">
        <f t="shared" si="23"/>
        <v>3556.5809166666672</v>
      </c>
      <c r="AD35" s="102">
        <f t="shared" si="24"/>
        <v>15.19906374643875</v>
      </c>
      <c r="AE35" s="115">
        <f t="shared" si="25"/>
        <v>22.798595619658123</v>
      </c>
      <c r="AF35" s="115">
        <f t="shared" si="26"/>
        <v>22.798595619658123</v>
      </c>
      <c r="AG35" s="102">
        <f t="shared" si="27"/>
        <v>3.7997659366096874</v>
      </c>
      <c r="AH35" s="102">
        <f t="shared" si="28"/>
        <v>7.599531873219375</v>
      </c>
      <c r="AI35" s="99">
        <f t="shared" si="29"/>
        <v>22.798595619658123</v>
      </c>
      <c r="AJ35" s="101">
        <v>40</v>
      </c>
      <c r="AK35" s="102">
        <f t="shared" si="30"/>
        <v>25</v>
      </c>
      <c r="AL35" s="102">
        <v>10</v>
      </c>
      <c r="AM35" s="114">
        <v>25</v>
      </c>
      <c r="AN35" s="112">
        <f t="shared" si="31"/>
        <v>15.19906374643875</v>
      </c>
      <c r="AO35" s="102">
        <f t="shared" si="32"/>
        <v>6.0796254985755</v>
      </c>
      <c r="AP35" s="102">
        <f t="shared" si="33"/>
        <v>3.7997659366096874</v>
      </c>
      <c r="AQ35" s="102">
        <f t="shared" si="34"/>
        <v>1.519906374643875</v>
      </c>
      <c r="AR35" s="114">
        <f t="shared" si="35"/>
        <v>3.7997659366096874</v>
      </c>
      <c r="AS35" s="101">
        <f t="shared" si="36"/>
        <v>22.798595619658123</v>
      </c>
      <c r="AT35" s="102">
        <f t="shared" si="37"/>
        <v>9.119438247863249</v>
      </c>
      <c r="AU35" s="102">
        <f t="shared" si="38"/>
        <v>5.699648904914531</v>
      </c>
      <c r="AV35" s="102">
        <f t="shared" si="39"/>
        <v>2.279859561965812</v>
      </c>
      <c r="AW35" s="114">
        <f t="shared" si="40"/>
        <v>5.699648904914531</v>
      </c>
      <c r="AX35" s="101">
        <f t="shared" si="41"/>
        <v>3.7997659366096874</v>
      </c>
      <c r="AY35" s="102">
        <f t="shared" si="42"/>
        <v>1.519906374643875</v>
      </c>
      <c r="AZ35" s="102">
        <f t="shared" si="43"/>
        <v>0.9499414841524219</v>
      </c>
      <c r="BA35" s="102">
        <f t="shared" si="44"/>
        <v>0.37997659366096875</v>
      </c>
      <c r="BB35" s="102">
        <f t="shared" si="45"/>
        <v>0.9499414841524219</v>
      </c>
      <c r="BC35" s="101">
        <f t="shared" si="46"/>
        <v>7.599531873219375</v>
      </c>
      <c r="BD35" s="102">
        <f t="shared" si="47"/>
        <v>3.03981274928775</v>
      </c>
      <c r="BE35" s="102">
        <f t="shared" si="48"/>
        <v>1.8998829683048437</v>
      </c>
      <c r="BF35" s="102">
        <f t="shared" si="49"/>
        <v>0.7599531873219375</v>
      </c>
      <c r="BG35" s="102">
        <f t="shared" si="50"/>
        <v>1.8998829683048437</v>
      </c>
      <c r="BH35" s="86"/>
    </row>
    <row r="36" spans="1:60" ht="15" hidden="1">
      <c r="A36" s="134" t="s">
        <v>72</v>
      </c>
      <c r="B36" s="151"/>
      <c r="C36" s="98">
        <f t="shared" si="0"/>
        <v>85529</v>
      </c>
      <c r="D36" s="98"/>
      <c r="E36" s="112"/>
      <c r="F36" s="102"/>
      <c r="G36" s="102"/>
      <c r="H36" s="102"/>
      <c r="I36" s="114"/>
      <c r="J36" s="112"/>
      <c r="K36" s="102">
        <v>20</v>
      </c>
      <c r="L36" s="102"/>
      <c r="M36" s="102"/>
      <c r="N36" s="115"/>
      <c r="O36" s="112"/>
      <c r="P36" s="102"/>
      <c r="Q36" s="102"/>
      <c r="R36" s="102"/>
      <c r="S36" s="114"/>
      <c r="T36" s="101"/>
      <c r="U36" s="101"/>
      <c r="V36" s="101"/>
      <c r="W36" s="101"/>
      <c r="X36" s="116"/>
      <c r="Y36" s="112"/>
      <c r="Z36" s="102"/>
      <c r="AA36" s="102"/>
      <c r="AB36" s="102"/>
      <c r="AC36" s="102"/>
      <c r="AD36" s="102"/>
      <c r="AE36" s="115"/>
      <c r="AF36" s="115"/>
      <c r="AG36" s="102"/>
      <c r="AH36" s="102"/>
      <c r="AI36" s="99"/>
      <c r="AJ36" s="101">
        <v>25</v>
      </c>
      <c r="AK36" s="102">
        <f t="shared" si="30"/>
        <v>25</v>
      </c>
      <c r="AL36" s="102">
        <v>25</v>
      </c>
      <c r="AM36" s="114">
        <v>25</v>
      </c>
      <c r="AN36" s="112">
        <f t="shared" si="31"/>
        <v>0</v>
      </c>
      <c r="AO36" s="102">
        <f t="shared" si="32"/>
        <v>0</v>
      </c>
      <c r="AP36" s="102">
        <f t="shared" si="33"/>
        <v>0</v>
      </c>
      <c r="AQ36" s="102">
        <f t="shared" si="34"/>
        <v>0</v>
      </c>
      <c r="AR36" s="114">
        <f t="shared" si="35"/>
        <v>0</v>
      </c>
      <c r="AS36" s="101"/>
      <c r="AT36" s="102">
        <f t="shared" si="37"/>
        <v>0</v>
      </c>
      <c r="AU36" s="102">
        <f t="shared" si="38"/>
        <v>0</v>
      </c>
      <c r="AV36" s="102">
        <f t="shared" si="39"/>
        <v>0</v>
      </c>
      <c r="AW36" s="114">
        <f t="shared" si="40"/>
        <v>0</v>
      </c>
      <c r="AX36" s="101"/>
      <c r="AY36" s="102">
        <f t="shared" si="42"/>
        <v>0</v>
      </c>
      <c r="AZ36" s="102">
        <f t="shared" si="43"/>
        <v>0</v>
      </c>
      <c r="BA36" s="102">
        <f t="shared" si="44"/>
        <v>0</v>
      </c>
      <c r="BB36" s="102">
        <f t="shared" si="45"/>
        <v>0</v>
      </c>
      <c r="BC36" s="101"/>
      <c r="BD36" s="102"/>
      <c r="BE36" s="102"/>
      <c r="BF36" s="102"/>
      <c r="BG36" s="114"/>
      <c r="BH36" s="86"/>
    </row>
    <row r="37" spans="1:60" ht="15" hidden="1">
      <c r="A37" s="134" t="s">
        <v>71</v>
      </c>
      <c r="B37" s="98"/>
      <c r="C37" s="98">
        <f t="shared" si="0"/>
        <v>85529</v>
      </c>
      <c r="D37" s="98"/>
      <c r="E37" s="112"/>
      <c r="F37" s="102"/>
      <c r="G37" s="102"/>
      <c r="H37" s="102"/>
      <c r="I37" s="114"/>
      <c r="J37" s="112"/>
      <c r="K37" s="102">
        <v>20</v>
      </c>
      <c r="L37" s="102"/>
      <c r="M37" s="102"/>
      <c r="N37" s="115"/>
      <c r="O37" s="112"/>
      <c r="P37" s="102"/>
      <c r="Q37" s="102"/>
      <c r="R37" s="102"/>
      <c r="S37" s="114"/>
      <c r="T37" s="101"/>
      <c r="U37" s="101"/>
      <c r="V37" s="101"/>
      <c r="W37" s="101"/>
      <c r="X37" s="116"/>
      <c r="Y37" s="112"/>
      <c r="Z37" s="102"/>
      <c r="AA37" s="102"/>
      <c r="AB37" s="102"/>
      <c r="AC37" s="102"/>
      <c r="AD37" s="102"/>
      <c r="AE37" s="115"/>
      <c r="AF37" s="115"/>
      <c r="AG37" s="102"/>
      <c r="AH37" s="102"/>
      <c r="AI37" s="99"/>
      <c r="AJ37" s="101">
        <v>100</v>
      </c>
      <c r="AK37" s="102"/>
      <c r="AL37" s="102"/>
      <c r="AM37" s="114"/>
      <c r="AN37" s="112"/>
      <c r="AO37" s="102">
        <f>$AD$25*AJ37%</f>
        <v>0</v>
      </c>
      <c r="AP37" s="102"/>
      <c r="AQ37" s="102"/>
      <c r="AR37" s="114"/>
      <c r="AS37" s="101"/>
      <c r="AT37" s="102">
        <f t="shared" si="37"/>
        <v>0</v>
      </c>
      <c r="AU37" s="102"/>
      <c r="AV37" s="102"/>
      <c r="AW37" s="114"/>
      <c r="AX37" s="101"/>
      <c r="AY37" s="102"/>
      <c r="AZ37" s="102"/>
      <c r="BA37" s="102"/>
      <c r="BB37" s="114"/>
      <c r="BC37" s="101"/>
      <c r="BD37" s="102"/>
      <c r="BE37" s="102"/>
      <c r="BF37" s="102"/>
      <c r="BG37" s="114"/>
      <c r="BH37" s="86"/>
    </row>
    <row r="38" spans="1:60" ht="15" hidden="1">
      <c r="A38" s="134" t="s">
        <v>73</v>
      </c>
      <c r="B38" s="98"/>
      <c r="C38" s="98">
        <f t="shared" si="0"/>
        <v>85529</v>
      </c>
      <c r="D38" s="98"/>
      <c r="E38" s="112"/>
      <c r="F38" s="102"/>
      <c r="G38" s="102"/>
      <c r="H38" s="102"/>
      <c r="I38" s="114"/>
      <c r="J38" s="112"/>
      <c r="K38" s="102">
        <v>20</v>
      </c>
      <c r="L38" s="102"/>
      <c r="M38" s="102"/>
      <c r="N38" s="115"/>
      <c r="O38" s="112"/>
      <c r="P38" s="102"/>
      <c r="Q38" s="102"/>
      <c r="R38" s="102"/>
      <c r="S38" s="114"/>
      <c r="T38" s="101"/>
      <c r="U38" s="101"/>
      <c r="V38" s="101"/>
      <c r="W38" s="101"/>
      <c r="X38" s="116"/>
      <c r="Y38" s="112"/>
      <c r="Z38" s="102"/>
      <c r="AA38" s="102"/>
      <c r="AB38" s="102"/>
      <c r="AC38" s="102"/>
      <c r="AD38" s="102"/>
      <c r="AE38" s="115"/>
      <c r="AF38" s="115"/>
      <c r="AG38" s="102"/>
      <c r="AH38" s="102"/>
      <c r="AI38" s="99"/>
      <c r="AJ38" s="101">
        <v>100</v>
      </c>
      <c r="AK38" s="102"/>
      <c r="AL38" s="102"/>
      <c r="AM38" s="114"/>
      <c r="AN38" s="112"/>
      <c r="AO38" s="102">
        <f>$AD$25*AJ38%</f>
        <v>0</v>
      </c>
      <c r="AP38" s="102"/>
      <c r="AQ38" s="102"/>
      <c r="AR38" s="114"/>
      <c r="AS38" s="101"/>
      <c r="AT38" s="102">
        <f>$AE$25*AJ38%</f>
        <v>0</v>
      </c>
      <c r="AU38" s="102"/>
      <c r="AV38" s="102"/>
      <c r="AW38" s="114"/>
      <c r="AX38" s="101"/>
      <c r="AY38" s="102"/>
      <c r="AZ38" s="102"/>
      <c r="BA38" s="102"/>
      <c r="BB38" s="114"/>
      <c r="BC38" s="101"/>
      <c r="BD38" s="102"/>
      <c r="BE38" s="102"/>
      <c r="BF38" s="102"/>
      <c r="BG38" s="114"/>
      <c r="BH38" s="86"/>
    </row>
    <row r="39" spans="1:60" ht="15" hidden="1">
      <c r="A39" s="134" t="s">
        <v>74</v>
      </c>
      <c r="B39" s="98"/>
      <c r="C39" s="98">
        <f t="shared" si="0"/>
        <v>85529</v>
      </c>
      <c r="D39" s="98"/>
      <c r="E39" s="112"/>
      <c r="F39" s="102"/>
      <c r="G39" s="102"/>
      <c r="H39" s="102"/>
      <c r="I39" s="114"/>
      <c r="J39" s="112"/>
      <c r="K39" s="102"/>
      <c r="L39" s="102"/>
      <c r="M39" s="102"/>
      <c r="N39" s="115"/>
      <c r="O39" s="112"/>
      <c r="P39" s="102"/>
      <c r="Q39" s="102"/>
      <c r="R39" s="102"/>
      <c r="S39" s="114"/>
      <c r="T39" s="101"/>
      <c r="U39" s="101"/>
      <c r="V39" s="101"/>
      <c r="W39" s="101"/>
      <c r="X39" s="116"/>
      <c r="Y39" s="112"/>
      <c r="Z39" s="102"/>
      <c r="AA39" s="102"/>
      <c r="AB39" s="102"/>
      <c r="AC39" s="102"/>
      <c r="AD39" s="102"/>
      <c r="AE39" s="115"/>
      <c r="AF39" s="115"/>
      <c r="AG39" s="102"/>
      <c r="AH39" s="102"/>
      <c r="AI39" s="99"/>
      <c r="AJ39" s="101"/>
      <c r="AK39" s="102"/>
      <c r="AL39" s="102"/>
      <c r="AM39" s="114"/>
      <c r="AN39" s="112"/>
      <c r="AO39" s="102">
        <f>$AD$25*AJ39%</f>
        <v>0</v>
      </c>
      <c r="AP39" s="102"/>
      <c r="AQ39" s="102"/>
      <c r="AR39" s="114"/>
      <c r="AS39" s="101"/>
      <c r="AT39" s="102">
        <f>$AE$25*AJ39%</f>
        <v>0</v>
      </c>
      <c r="AU39" s="102"/>
      <c r="AV39" s="102"/>
      <c r="AW39" s="114"/>
      <c r="AX39" s="101"/>
      <c r="AY39" s="102"/>
      <c r="AZ39" s="102"/>
      <c r="BA39" s="102"/>
      <c r="BB39" s="114"/>
      <c r="BC39" s="101"/>
      <c r="BD39" s="102"/>
      <c r="BE39" s="102"/>
      <c r="BF39" s="102"/>
      <c r="BG39" s="114"/>
      <c r="BH39" s="86"/>
    </row>
    <row r="40" spans="1:60" ht="15" hidden="1">
      <c r="A40" s="110" t="s">
        <v>72</v>
      </c>
      <c r="B40" s="98"/>
      <c r="C40" s="98">
        <f t="shared" si="0"/>
        <v>85529</v>
      </c>
      <c r="D40" s="98"/>
      <c r="E40" s="112"/>
      <c r="F40" s="102"/>
      <c r="G40" s="102"/>
      <c r="H40" s="102"/>
      <c r="I40" s="114"/>
      <c r="J40" s="112"/>
      <c r="K40" s="102">
        <v>20</v>
      </c>
      <c r="L40" s="102"/>
      <c r="M40" s="102"/>
      <c r="N40" s="115"/>
      <c r="O40" s="112"/>
      <c r="P40" s="102"/>
      <c r="Q40" s="102"/>
      <c r="R40" s="102"/>
      <c r="S40" s="114"/>
      <c r="T40" s="101"/>
      <c r="U40" s="101"/>
      <c r="V40" s="101"/>
      <c r="W40" s="101"/>
      <c r="X40" s="116"/>
      <c r="Y40" s="112"/>
      <c r="Z40" s="102"/>
      <c r="AA40" s="102"/>
      <c r="AB40" s="102"/>
      <c r="AC40" s="102"/>
      <c r="AD40" s="102"/>
      <c r="AE40" s="115"/>
      <c r="AF40" s="115"/>
      <c r="AG40" s="102"/>
      <c r="AH40" s="102"/>
      <c r="AI40" s="99"/>
      <c r="AJ40" s="101">
        <v>100</v>
      </c>
      <c r="AK40" s="102"/>
      <c r="AL40" s="102"/>
      <c r="AM40" s="114"/>
      <c r="AN40" s="112"/>
      <c r="AO40" s="102"/>
      <c r="AP40" s="102"/>
      <c r="AQ40" s="102"/>
      <c r="AR40" s="114"/>
      <c r="AS40" s="101"/>
      <c r="AT40" s="102"/>
      <c r="AU40" s="102"/>
      <c r="AV40" s="102"/>
      <c r="AW40" s="114"/>
      <c r="AX40" s="101"/>
      <c r="AY40" s="102"/>
      <c r="AZ40" s="102"/>
      <c r="BA40" s="102"/>
      <c r="BB40" s="114"/>
      <c r="BC40" s="101"/>
      <c r="BD40" s="102"/>
      <c r="BE40" s="102"/>
      <c r="BF40" s="102"/>
      <c r="BG40" s="114"/>
      <c r="BH40" s="86"/>
    </row>
    <row r="41" spans="1:60" ht="15" hidden="1">
      <c r="A41" s="110" t="s">
        <v>75</v>
      </c>
      <c r="B41" s="98"/>
      <c r="C41" s="98">
        <f t="shared" si="0"/>
        <v>85529</v>
      </c>
      <c r="D41" s="98"/>
      <c r="E41" s="112"/>
      <c r="F41" s="102"/>
      <c r="G41" s="102"/>
      <c r="H41" s="102"/>
      <c r="I41" s="114"/>
      <c r="J41" s="112"/>
      <c r="K41" s="102">
        <v>20</v>
      </c>
      <c r="L41" s="102"/>
      <c r="M41" s="102"/>
      <c r="N41" s="115"/>
      <c r="O41" s="112"/>
      <c r="P41" s="102"/>
      <c r="Q41" s="102"/>
      <c r="R41" s="102"/>
      <c r="S41" s="114"/>
      <c r="T41" s="101"/>
      <c r="U41" s="101"/>
      <c r="V41" s="101"/>
      <c r="W41" s="101"/>
      <c r="X41" s="116"/>
      <c r="Y41" s="112"/>
      <c r="Z41" s="102"/>
      <c r="AA41" s="102"/>
      <c r="AB41" s="102"/>
      <c r="AC41" s="102"/>
      <c r="AD41" s="102"/>
      <c r="AE41" s="115"/>
      <c r="AF41" s="115"/>
      <c r="AG41" s="102"/>
      <c r="AH41" s="102"/>
      <c r="AI41" s="99"/>
      <c r="AJ41" s="101">
        <v>100</v>
      </c>
      <c r="AK41" s="102"/>
      <c r="AL41" s="102"/>
      <c r="AM41" s="114"/>
      <c r="AN41" s="112"/>
      <c r="AO41" s="102"/>
      <c r="AP41" s="102"/>
      <c r="AQ41" s="102"/>
      <c r="AR41" s="114"/>
      <c r="AS41" s="101"/>
      <c r="AT41" s="102"/>
      <c r="AU41" s="102"/>
      <c r="AV41" s="102"/>
      <c r="AW41" s="114"/>
      <c r="AX41" s="101"/>
      <c r="AY41" s="102"/>
      <c r="AZ41" s="102"/>
      <c r="BA41" s="102"/>
      <c r="BB41" s="114"/>
      <c r="BC41" s="101"/>
      <c r="BD41" s="102"/>
      <c r="BE41" s="102"/>
      <c r="BF41" s="102"/>
      <c r="BG41" s="114"/>
      <c r="BH41" s="86"/>
    </row>
    <row r="42" spans="1:60" ht="15" hidden="1">
      <c r="A42" s="134" t="s">
        <v>76</v>
      </c>
      <c r="B42" s="98"/>
      <c r="C42" s="98">
        <f t="shared" si="0"/>
        <v>85529</v>
      </c>
      <c r="D42" s="98"/>
      <c r="E42" s="112"/>
      <c r="F42" s="102"/>
      <c r="G42" s="102"/>
      <c r="H42" s="102"/>
      <c r="I42" s="114"/>
      <c r="J42" s="112"/>
      <c r="K42" s="102">
        <v>20</v>
      </c>
      <c r="L42" s="102"/>
      <c r="M42" s="102"/>
      <c r="N42" s="115"/>
      <c r="O42" s="112"/>
      <c r="P42" s="102"/>
      <c r="Q42" s="102"/>
      <c r="R42" s="102"/>
      <c r="S42" s="114"/>
      <c r="T42" s="101"/>
      <c r="U42" s="101"/>
      <c r="V42" s="101"/>
      <c r="W42" s="101"/>
      <c r="X42" s="116"/>
      <c r="Y42" s="112"/>
      <c r="Z42" s="102"/>
      <c r="AA42" s="102"/>
      <c r="AB42" s="102"/>
      <c r="AC42" s="102"/>
      <c r="AD42" s="102"/>
      <c r="AE42" s="115"/>
      <c r="AF42" s="115"/>
      <c r="AG42" s="102"/>
      <c r="AH42" s="102"/>
      <c r="AI42" s="99"/>
      <c r="AJ42" s="101">
        <v>100</v>
      </c>
      <c r="AK42" s="102"/>
      <c r="AL42" s="102"/>
      <c r="AM42" s="114"/>
      <c r="AN42" s="112"/>
      <c r="AO42" s="102"/>
      <c r="AP42" s="102"/>
      <c r="AQ42" s="102"/>
      <c r="AR42" s="114"/>
      <c r="AS42" s="101"/>
      <c r="AT42" s="102"/>
      <c r="AU42" s="102"/>
      <c r="AV42" s="102"/>
      <c r="AW42" s="114"/>
      <c r="AX42" s="101"/>
      <c r="AY42" s="102"/>
      <c r="AZ42" s="102"/>
      <c r="BA42" s="102"/>
      <c r="BB42" s="114"/>
      <c r="BC42" s="101"/>
      <c r="BD42" s="102"/>
      <c r="BE42" s="102"/>
      <c r="BF42" s="102"/>
      <c r="BG42" s="114"/>
      <c r="BH42" s="86"/>
    </row>
    <row r="43" spans="1:60" ht="15" hidden="1">
      <c r="A43" s="135" t="s">
        <v>72</v>
      </c>
      <c r="B43" s="119"/>
      <c r="C43" s="119">
        <f t="shared" si="0"/>
        <v>85529</v>
      </c>
      <c r="D43" s="119"/>
      <c r="E43" s="120"/>
      <c r="F43" s="121"/>
      <c r="G43" s="121"/>
      <c r="H43" s="121"/>
      <c r="I43" s="123"/>
      <c r="J43" s="112"/>
      <c r="K43" s="121">
        <v>20</v>
      </c>
      <c r="L43" s="121"/>
      <c r="M43" s="121"/>
      <c r="N43" s="124"/>
      <c r="O43" s="112"/>
      <c r="P43" s="102"/>
      <c r="Q43" s="102"/>
      <c r="R43" s="102"/>
      <c r="S43" s="114"/>
      <c r="T43" s="101"/>
      <c r="U43" s="101"/>
      <c r="V43" s="101"/>
      <c r="W43" s="101"/>
      <c r="X43" s="116"/>
      <c r="Y43" s="112"/>
      <c r="Z43" s="121"/>
      <c r="AA43" s="121"/>
      <c r="AB43" s="121"/>
      <c r="AC43" s="121"/>
      <c r="AD43" s="121"/>
      <c r="AE43" s="124"/>
      <c r="AF43" s="124"/>
      <c r="AG43" s="121"/>
      <c r="AH43" s="121"/>
      <c r="AI43" s="136"/>
      <c r="AJ43" s="125">
        <v>100</v>
      </c>
      <c r="AK43" s="121"/>
      <c r="AL43" s="121"/>
      <c r="AM43" s="123"/>
      <c r="AN43" s="120"/>
      <c r="AO43" s="121"/>
      <c r="AP43" s="121"/>
      <c r="AQ43" s="121"/>
      <c r="AR43" s="123"/>
      <c r="AS43" s="125"/>
      <c r="AT43" s="121"/>
      <c r="AU43" s="121"/>
      <c r="AV43" s="121"/>
      <c r="AW43" s="123"/>
      <c r="AX43" s="125"/>
      <c r="AY43" s="121"/>
      <c r="AZ43" s="121"/>
      <c r="BA43" s="121"/>
      <c r="BB43" s="123"/>
      <c r="BC43" s="125"/>
      <c r="BD43" s="121"/>
      <c r="BE43" s="121"/>
      <c r="BF43" s="121"/>
      <c r="BG43" s="123"/>
      <c r="BH43" s="86"/>
    </row>
    <row r="44" spans="1:60" ht="15" hidden="1">
      <c r="A44" s="130" t="s">
        <v>77</v>
      </c>
      <c r="B44" s="131">
        <f>B25+B35</f>
        <v>15.75</v>
      </c>
      <c r="C44" s="85">
        <f t="shared" si="0"/>
        <v>85529</v>
      </c>
      <c r="D44" s="85">
        <f>D25+D35</f>
        <v>1347081.75</v>
      </c>
      <c r="E44" s="89"/>
      <c r="F44" s="90"/>
      <c r="G44" s="90"/>
      <c r="H44" s="90"/>
      <c r="I44" s="92"/>
      <c r="J44" s="89"/>
      <c r="K44" s="90"/>
      <c r="L44" s="90"/>
      <c r="M44" s="90"/>
      <c r="N44" s="95"/>
      <c r="O44" s="152"/>
      <c r="P44" s="153"/>
      <c r="Q44" s="153"/>
      <c r="R44" s="153"/>
      <c r="S44" s="154"/>
      <c r="T44" s="93"/>
      <c r="U44" s="90"/>
      <c r="V44" s="90"/>
      <c r="W44" s="92"/>
      <c r="X44" s="94"/>
      <c r="Y44" s="89">
        <f>Y25+Y35</f>
        <v>64430.57387467889</v>
      </c>
      <c r="Z44" s="90"/>
      <c r="AA44" s="90"/>
      <c r="AB44" s="90"/>
      <c r="AC44" s="90"/>
      <c r="AD44" s="90"/>
      <c r="AE44" s="95"/>
      <c r="AF44" s="94"/>
      <c r="AG44" s="85"/>
      <c r="AH44" s="85"/>
      <c r="AI44" s="85">
        <f>AI25+AI35</f>
        <v>275.344332797773</v>
      </c>
      <c r="AJ44" s="93"/>
      <c r="AK44" s="90"/>
      <c r="AL44" s="90"/>
      <c r="AM44" s="92"/>
      <c r="AN44" s="89"/>
      <c r="AO44" s="90"/>
      <c r="AP44" s="90"/>
      <c r="AQ44" s="90"/>
      <c r="AR44" s="92"/>
      <c r="AS44" s="93"/>
      <c r="AT44" s="90"/>
      <c r="AU44" s="90"/>
      <c r="AV44" s="90"/>
      <c r="AW44" s="92"/>
      <c r="AX44" s="93"/>
      <c r="AY44" s="90"/>
      <c r="AZ44" s="90"/>
      <c r="BA44" s="90"/>
      <c r="BB44" s="92"/>
      <c r="BC44" s="93"/>
      <c r="BD44" s="90"/>
      <c r="BE44" s="90"/>
      <c r="BF44" s="90"/>
      <c r="BG44" s="92"/>
      <c r="BH44" s="86"/>
    </row>
    <row r="45" spans="1:60" ht="15" hidden="1">
      <c r="A45" s="137"/>
      <c r="B45" s="138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6"/>
    </row>
    <row r="46" spans="1:60" ht="15">
      <c r="A46" s="137"/>
      <c r="B46" s="138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6"/>
    </row>
    <row r="47" spans="1:60" ht="15" customHeight="1" hidden="1">
      <c r="A47" s="137"/>
      <c r="B47" s="138"/>
      <c r="C47" s="84"/>
      <c r="D47" s="84"/>
      <c r="E47" s="84"/>
      <c r="F47" s="84"/>
      <c r="G47" s="84"/>
      <c r="H47" s="84"/>
      <c r="I47" s="139" t="s">
        <v>9</v>
      </c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6"/>
    </row>
    <row r="48" spans="1:60" ht="15" customHeight="1" hidden="1">
      <c r="A48" s="137"/>
      <c r="B48" s="138"/>
      <c r="C48" s="84"/>
      <c r="D48" s="84"/>
      <c r="E48" s="84"/>
      <c r="F48" s="84"/>
      <c r="G48" s="84"/>
      <c r="H48" s="84"/>
      <c r="I48" s="139"/>
      <c r="J48" s="139"/>
      <c r="K48" s="139"/>
      <c r="L48" s="139"/>
      <c r="M48" s="139"/>
      <c r="N48" s="139"/>
      <c r="O48" s="139"/>
      <c r="P48" s="139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6"/>
    </row>
    <row r="49" spans="1:60" ht="15" customHeight="1" hidden="1">
      <c r="A49" s="11" t="s">
        <v>15</v>
      </c>
      <c r="B49" s="12" t="s">
        <v>16</v>
      </c>
      <c r="C49" s="12" t="s">
        <v>17</v>
      </c>
      <c r="D49" s="12" t="s">
        <v>18</v>
      </c>
      <c r="E49" s="12" t="s">
        <v>19</v>
      </c>
      <c r="F49" s="13"/>
      <c r="G49" s="13"/>
      <c r="H49" s="13"/>
      <c r="I49" s="14"/>
      <c r="J49" s="12" t="s">
        <v>20</v>
      </c>
      <c r="K49" s="13"/>
      <c r="L49" s="13"/>
      <c r="M49" s="13"/>
      <c r="N49" s="14"/>
      <c r="O49" s="12" t="s">
        <v>21</v>
      </c>
      <c r="P49" s="13"/>
      <c r="Q49" s="13"/>
      <c r="R49" s="13"/>
      <c r="S49" s="14"/>
      <c r="T49" s="12" t="s">
        <v>22</v>
      </c>
      <c r="U49" s="13"/>
      <c r="V49" s="13"/>
      <c r="W49" s="13"/>
      <c r="X49" s="14"/>
      <c r="Y49" s="11" t="s">
        <v>23</v>
      </c>
      <c r="Z49" s="15"/>
      <c r="AA49" s="15"/>
      <c r="AB49" s="15"/>
      <c r="AC49" s="15"/>
      <c r="AD49" s="15"/>
      <c r="AE49" s="15"/>
      <c r="AF49" s="15"/>
      <c r="AG49" s="15"/>
      <c r="AH49" s="15"/>
      <c r="AI49" s="16"/>
      <c r="AJ49" s="11" t="s">
        <v>24</v>
      </c>
      <c r="AK49" s="15"/>
      <c r="AL49" s="15"/>
      <c r="AM49" s="16"/>
      <c r="AN49" s="12" t="s">
        <v>25</v>
      </c>
      <c r="AO49" s="13"/>
      <c r="AP49" s="13"/>
      <c r="AQ49" s="13"/>
      <c r="AR49" s="14"/>
      <c r="AS49" s="12" t="s">
        <v>26</v>
      </c>
      <c r="AT49" s="13"/>
      <c r="AU49" s="13"/>
      <c r="AV49" s="13"/>
      <c r="AW49" s="14"/>
      <c r="AX49" s="12" t="s">
        <v>85</v>
      </c>
      <c r="AY49" s="13"/>
      <c r="AZ49" s="13"/>
      <c r="BA49" s="13"/>
      <c r="BB49" s="14"/>
      <c r="BC49" s="12" t="s">
        <v>86</v>
      </c>
      <c r="BD49" s="13"/>
      <c r="BE49" s="13"/>
      <c r="BF49" s="13"/>
      <c r="BG49" s="14"/>
      <c r="BH49" s="86"/>
    </row>
    <row r="50" spans="1:60" ht="15" customHeight="1" hidden="1">
      <c r="A50" s="20"/>
      <c r="B50" s="21"/>
      <c r="C50" s="21"/>
      <c r="D50" s="21"/>
      <c r="E50" s="22"/>
      <c r="F50" s="23"/>
      <c r="G50" s="23"/>
      <c r="H50" s="23"/>
      <c r="I50" s="24"/>
      <c r="J50" s="22"/>
      <c r="K50" s="23"/>
      <c r="L50" s="23"/>
      <c r="M50" s="23"/>
      <c r="N50" s="24"/>
      <c r="O50" s="22"/>
      <c r="P50" s="23"/>
      <c r="Q50" s="23"/>
      <c r="R50" s="23"/>
      <c r="S50" s="24"/>
      <c r="T50" s="22"/>
      <c r="U50" s="23"/>
      <c r="V50" s="23"/>
      <c r="W50" s="23"/>
      <c r="X50" s="24"/>
      <c r="Y50" s="25"/>
      <c r="Z50" s="26"/>
      <c r="AA50" s="26"/>
      <c r="AB50" s="26"/>
      <c r="AC50" s="26"/>
      <c r="AD50" s="26"/>
      <c r="AE50" s="26"/>
      <c r="AF50" s="26"/>
      <c r="AG50" s="26"/>
      <c r="AH50" s="26"/>
      <c r="AI50" s="27"/>
      <c r="AJ50" s="25"/>
      <c r="AK50" s="26"/>
      <c r="AL50" s="26"/>
      <c r="AM50" s="27"/>
      <c r="AN50" s="22"/>
      <c r="AO50" s="23"/>
      <c r="AP50" s="23"/>
      <c r="AQ50" s="23"/>
      <c r="AR50" s="24"/>
      <c r="AS50" s="22"/>
      <c r="AT50" s="23"/>
      <c r="AU50" s="23"/>
      <c r="AV50" s="23"/>
      <c r="AW50" s="24"/>
      <c r="AX50" s="22"/>
      <c r="AY50" s="23"/>
      <c r="AZ50" s="23"/>
      <c r="BA50" s="23"/>
      <c r="BB50" s="24"/>
      <c r="BC50" s="22"/>
      <c r="BD50" s="23"/>
      <c r="BE50" s="23"/>
      <c r="BF50" s="23"/>
      <c r="BG50" s="24"/>
      <c r="BH50" s="86"/>
    </row>
    <row r="51" spans="1:60" ht="15" customHeight="1" hidden="1">
      <c r="A51" s="20"/>
      <c r="B51" s="21"/>
      <c r="C51" s="21"/>
      <c r="D51" s="21"/>
      <c r="E51" s="28"/>
      <c r="F51" s="29"/>
      <c r="G51" s="29"/>
      <c r="H51" s="29"/>
      <c r="I51" s="30"/>
      <c r="J51" s="28"/>
      <c r="K51" s="29"/>
      <c r="L51" s="29"/>
      <c r="M51" s="29"/>
      <c r="N51" s="30"/>
      <c r="O51" s="28"/>
      <c r="P51" s="29"/>
      <c r="Q51" s="29"/>
      <c r="R51" s="29"/>
      <c r="S51" s="30"/>
      <c r="T51" s="28"/>
      <c r="U51" s="29"/>
      <c r="V51" s="29"/>
      <c r="W51" s="29"/>
      <c r="X51" s="30"/>
      <c r="Y51" s="31"/>
      <c r="Z51" s="32"/>
      <c r="AA51" s="32"/>
      <c r="AB51" s="32"/>
      <c r="AC51" s="32"/>
      <c r="AD51" s="32"/>
      <c r="AE51" s="32"/>
      <c r="AF51" s="32"/>
      <c r="AG51" s="32"/>
      <c r="AH51" s="32"/>
      <c r="AI51" s="33"/>
      <c r="AJ51" s="31"/>
      <c r="AK51" s="32"/>
      <c r="AL51" s="32"/>
      <c r="AM51" s="33"/>
      <c r="AN51" s="28"/>
      <c r="AO51" s="29"/>
      <c r="AP51" s="29"/>
      <c r="AQ51" s="29"/>
      <c r="AR51" s="30"/>
      <c r="AS51" s="28"/>
      <c r="AT51" s="29"/>
      <c r="AU51" s="29"/>
      <c r="AV51" s="29"/>
      <c r="AW51" s="30"/>
      <c r="AX51" s="28"/>
      <c r="AY51" s="29"/>
      <c r="AZ51" s="29"/>
      <c r="BA51" s="29"/>
      <c r="BB51" s="30"/>
      <c r="BC51" s="28"/>
      <c r="BD51" s="29"/>
      <c r="BE51" s="29"/>
      <c r="BF51" s="29"/>
      <c r="BG51" s="30"/>
      <c r="BH51" s="86"/>
    </row>
    <row r="52" spans="1:60" ht="15" customHeight="1" hidden="1">
      <c r="A52" s="20"/>
      <c r="B52" s="21"/>
      <c r="C52" s="21"/>
      <c r="D52" s="21"/>
      <c r="E52" s="11" t="s">
        <v>30</v>
      </c>
      <c r="F52" s="34" t="s">
        <v>31</v>
      </c>
      <c r="G52" s="34" t="s">
        <v>32</v>
      </c>
      <c r="H52" s="34" t="s">
        <v>33</v>
      </c>
      <c r="I52" s="34" t="s">
        <v>34</v>
      </c>
      <c r="J52" s="11" t="s">
        <v>30</v>
      </c>
      <c r="K52" s="34" t="s">
        <v>31</v>
      </c>
      <c r="L52" s="34" t="s">
        <v>35</v>
      </c>
      <c r="M52" s="34" t="s">
        <v>33</v>
      </c>
      <c r="N52" s="34" t="s">
        <v>34</v>
      </c>
      <c r="O52" s="36" t="s">
        <v>36</v>
      </c>
      <c r="P52" s="37" t="s">
        <v>37</v>
      </c>
      <c r="Q52" s="37" t="s">
        <v>38</v>
      </c>
      <c r="R52" s="38" t="s">
        <v>39</v>
      </c>
      <c r="S52" s="39" t="s">
        <v>40</v>
      </c>
      <c r="T52" s="34" t="s">
        <v>36</v>
      </c>
      <c r="U52" s="34" t="s">
        <v>37</v>
      </c>
      <c r="V52" s="34" t="s">
        <v>38</v>
      </c>
      <c r="W52" s="41" t="s">
        <v>39</v>
      </c>
      <c r="X52" s="34" t="s">
        <v>40</v>
      </c>
      <c r="Y52" s="36" t="s">
        <v>41</v>
      </c>
      <c r="Z52" s="42"/>
      <c r="AA52" s="43"/>
      <c r="AB52" s="40" t="s">
        <v>42</v>
      </c>
      <c r="AC52" s="34" t="s">
        <v>43</v>
      </c>
      <c r="AD52" s="34" t="s">
        <v>44</v>
      </c>
      <c r="AE52" s="34" t="s">
        <v>104</v>
      </c>
      <c r="AF52" s="34" t="s">
        <v>46</v>
      </c>
      <c r="AG52" s="34" t="s">
        <v>105</v>
      </c>
      <c r="AH52" s="34" t="s">
        <v>106</v>
      </c>
      <c r="AI52" s="34" t="s">
        <v>49</v>
      </c>
      <c r="AJ52" s="34" t="s">
        <v>36</v>
      </c>
      <c r="AK52" s="34" t="s">
        <v>37</v>
      </c>
      <c r="AL52" s="34" t="s">
        <v>38</v>
      </c>
      <c r="AM52" s="41" t="s">
        <v>39</v>
      </c>
      <c r="AN52" s="12" t="s">
        <v>51</v>
      </c>
      <c r="AO52" s="12" t="s">
        <v>52</v>
      </c>
      <c r="AP52" s="12" t="s">
        <v>53</v>
      </c>
      <c r="AQ52" s="12" t="s">
        <v>54</v>
      </c>
      <c r="AR52" s="12" t="s">
        <v>55</v>
      </c>
      <c r="AS52" s="12" t="s">
        <v>51</v>
      </c>
      <c r="AT52" s="12" t="s">
        <v>52</v>
      </c>
      <c r="AU52" s="12" t="s">
        <v>53</v>
      </c>
      <c r="AV52" s="12" t="s">
        <v>54</v>
      </c>
      <c r="AW52" s="12" t="s">
        <v>55</v>
      </c>
      <c r="AX52" s="12" t="s">
        <v>51</v>
      </c>
      <c r="AY52" s="12" t="s">
        <v>52</v>
      </c>
      <c r="AZ52" s="12" t="s">
        <v>53</v>
      </c>
      <c r="BA52" s="12" t="s">
        <v>54</v>
      </c>
      <c r="BB52" s="12" t="s">
        <v>55</v>
      </c>
      <c r="BC52" s="12" t="s">
        <v>51</v>
      </c>
      <c r="BD52" s="12" t="s">
        <v>52</v>
      </c>
      <c r="BE52" s="12" t="s">
        <v>53</v>
      </c>
      <c r="BF52" s="12" t="s">
        <v>54</v>
      </c>
      <c r="BG52" s="12" t="s">
        <v>55</v>
      </c>
      <c r="BH52" s="86"/>
    </row>
    <row r="53" spans="1:60" ht="15" hidden="1">
      <c r="A53" s="20"/>
      <c r="B53" s="21"/>
      <c r="C53" s="21"/>
      <c r="D53" s="21"/>
      <c r="E53" s="20"/>
      <c r="F53" s="46"/>
      <c r="G53" s="46"/>
      <c r="H53" s="46"/>
      <c r="I53" s="46"/>
      <c r="J53" s="20"/>
      <c r="K53" s="46"/>
      <c r="L53" s="46"/>
      <c r="M53" s="46"/>
      <c r="N53" s="46"/>
      <c r="O53" s="54"/>
      <c r="P53" s="242"/>
      <c r="Q53" s="242"/>
      <c r="R53" s="243"/>
      <c r="S53" s="244"/>
      <c r="T53" s="46"/>
      <c r="U53" s="46"/>
      <c r="V53" s="46"/>
      <c r="W53" s="53"/>
      <c r="X53" s="46"/>
      <c r="Y53" s="54"/>
      <c r="Z53" s="55"/>
      <c r="AA53" s="56"/>
      <c r="AB53" s="52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53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86"/>
    </row>
    <row r="54" spans="1:60" ht="15">
      <c r="A54" s="20"/>
      <c r="B54" s="21"/>
      <c r="C54" s="21"/>
      <c r="D54" s="21"/>
      <c r="E54" s="20"/>
      <c r="F54" s="46"/>
      <c r="G54" s="46"/>
      <c r="H54" s="46"/>
      <c r="I54" s="46"/>
      <c r="J54" s="20"/>
      <c r="K54" s="46"/>
      <c r="L54" s="46"/>
      <c r="M54" s="46"/>
      <c r="N54" s="46"/>
      <c r="O54" s="54"/>
      <c r="P54" s="242"/>
      <c r="Q54" s="242"/>
      <c r="R54" s="243"/>
      <c r="S54" s="244"/>
      <c r="T54" s="46"/>
      <c r="U54" s="46"/>
      <c r="V54" s="46"/>
      <c r="W54" s="53"/>
      <c r="X54" s="46"/>
      <c r="Y54" s="54"/>
      <c r="Z54" s="55"/>
      <c r="AA54" s="56"/>
      <c r="AB54" s="52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53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86"/>
    </row>
    <row r="55" spans="1:60" ht="15">
      <c r="A55" s="20"/>
      <c r="B55" s="21"/>
      <c r="C55" s="21"/>
      <c r="D55" s="21"/>
      <c r="E55" s="20"/>
      <c r="F55" s="46"/>
      <c r="G55" s="46"/>
      <c r="H55" s="46"/>
      <c r="I55" s="46"/>
      <c r="J55" s="20"/>
      <c r="K55" s="46"/>
      <c r="L55" s="46"/>
      <c r="M55" s="46"/>
      <c r="N55" s="46"/>
      <c r="O55" s="54"/>
      <c r="P55" s="242"/>
      <c r="Q55" s="242"/>
      <c r="R55" s="243"/>
      <c r="S55" s="244"/>
      <c r="T55" s="46"/>
      <c r="U55" s="46"/>
      <c r="V55" s="46"/>
      <c r="W55" s="53"/>
      <c r="X55" s="46"/>
      <c r="Y55" s="54"/>
      <c r="Z55" s="55"/>
      <c r="AA55" s="56"/>
      <c r="AB55" s="52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53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86"/>
    </row>
    <row r="56" spans="1:60" ht="15" hidden="1">
      <c r="A56" s="58"/>
      <c r="B56" s="57"/>
      <c r="C56" s="57"/>
      <c r="D56" s="57"/>
      <c r="E56" s="58"/>
      <c r="F56" s="59"/>
      <c r="G56" s="59"/>
      <c r="H56" s="59"/>
      <c r="I56" s="59"/>
      <c r="J56" s="58"/>
      <c r="K56" s="59"/>
      <c r="L56" s="59"/>
      <c r="M56" s="59"/>
      <c r="N56" s="59"/>
      <c r="O56" s="67"/>
      <c r="P56" s="259"/>
      <c r="Q56" s="259"/>
      <c r="R56" s="260"/>
      <c r="S56" s="261"/>
      <c r="T56" s="59"/>
      <c r="U56" s="59"/>
      <c r="V56" s="59"/>
      <c r="W56" s="66"/>
      <c r="X56" s="59"/>
      <c r="Y56" s="67"/>
      <c r="Z56" s="68"/>
      <c r="AA56" s="69"/>
      <c r="AB56" s="65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66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86"/>
    </row>
    <row r="57" spans="1:60" ht="15" hidden="1">
      <c r="A57" s="140" t="s">
        <v>62</v>
      </c>
      <c r="B57" s="141">
        <f>B58+B59+B60+B61+B62+B63+B64+B65+B66</f>
        <v>13.75</v>
      </c>
      <c r="C57" s="142">
        <f>(BK10-(BK11-BK13)*BK14)*BK15*BK16*BK17</f>
        <v>85528.87199999999</v>
      </c>
      <c r="D57" s="142">
        <f>D58+D59+D60+D61+D62+D63+D64+D65+D66</f>
        <v>1176023.75</v>
      </c>
      <c r="E57" s="143"/>
      <c r="F57" s="144"/>
      <c r="G57" s="106"/>
      <c r="H57" s="144"/>
      <c r="I57" s="145"/>
      <c r="J57" s="143"/>
      <c r="K57" s="144"/>
      <c r="L57" s="144"/>
      <c r="M57" s="144"/>
      <c r="N57" s="146"/>
      <c r="O57" s="105"/>
      <c r="P57" s="100"/>
      <c r="Q57" s="100"/>
      <c r="R57" s="100"/>
      <c r="S57" s="107"/>
      <c r="T57" s="147"/>
      <c r="U57" s="144"/>
      <c r="V57" s="144"/>
      <c r="W57" s="145"/>
      <c r="X57" s="148"/>
      <c r="Y57" s="143">
        <f>Y58+Y59+Y60+Y61+Y62+Y63+Y64+Y65+Y66</f>
        <v>56997.67612967889</v>
      </c>
      <c r="Z57" s="144"/>
      <c r="AA57" s="144"/>
      <c r="AB57" s="144"/>
      <c r="AC57" s="144"/>
      <c r="AD57" s="144"/>
      <c r="AE57" s="146"/>
      <c r="AF57" s="108"/>
      <c r="AG57" s="100"/>
      <c r="AH57" s="100"/>
      <c r="AI57" s="99">
        <f>AI58+AI59+AI60+AI61+AI62+AI63+AI64+AI65+AI66</f>
        <v>243.57981251999524</v>
      </c>
      <c r="AJ57" s="147"/>
      <c r="AK57" s="144"/>
      <c r="AL57" s="144"/>
      <c r="AM57" s="145"/>
      <c r="AN57" s="143"/>
      <c r="AO57" s="144"/>
      <c r="AP57" s="144"/>
      <c r="AQ57" s="144"/>
      <c r="AR57" s="145"/>
      <c r="AS57" s="147"/>
      <c r="AT57" s="144"/>
      <c r="AU57" s="144"/>
      <c r="AV57" s="144"/>
      <c r="AW57" s="145"/>
      <c r="AX57" s="147"/>
      <c r="AY57" s="144"/>
      <c r="AZ57" s="144"/>
      <c r="BA57" s="144"/>
      <c r="BB57" s="145"/>
      <c r="BC57" s="147"/>
      <c r="BD57" s="144"/>
      <c r="BE57" s="144"/>
      <c r="BF57" s="144"/>
      <c r="BG57" s="145"/>
      <c r="BH57" s="86"/>
    </row>
    <row r="58" spans="1:60" ht="15" hidden="1">
      <c r="A58" s="110" t="s">
        <v>63</v>
      </c>
      <c r="B58" s="149">
        <v>1.5</v>
      </c>
      <c r="C58" s="98">
        <f aca="true" t="shared" si="51" ref="C58:C76">ROUND(C57,0)</f>
        <v>85529</v>
      </c>
      <c r="D58" s="98">
        <f aca="true" t="shared" si="52" ref="D58:D67">B58*C58</f>
        <v>128293.5</v>
      </c>
      <c r="E58" s="112">
        <f aca="true" t="shared" si="53" ref="E58:E67">D58/S58</f>
        <v>23.649980291683093</v>
      </c>
      <c r="F58" s="102">
        <v>30</v>
      </c>
      <c r="G58" s="113">
        <f aca="true" t="shared" si="54" ref="G58:G64">F58/1.3</f>
        <v>23.076923076923077</v>
      </c>
      <c r="H58" s="102">
        <f aca="true" t="shared" si="55" ref="H58:H67">F58</f>
        <v>30</v>
      </c>
      <c r="I58" s="114">
        <f aca="true" t="shared" si="56" ref="I58:I67">G58/1.3</f>
        <v>17.75147928994083</v>
      </c>
      <c r="J58" s="112">
        <f aca="true" t="shared" si="57" ref="J58:J67">D58/X58</f>
        <v>15.766653527788728</v>
      </c>
      <c r="K58" s="102">
        <f aca="true" t="shared" si="58" ref="K58:K64">F58/1.5</f>
        <v>20</v>
      </c>
      <c r="L58" s="102">
        <f aca="true" t="shared" si="59" ref="L58:L64">K58/1.3</f>
        <v>15.384615384615383</v>
      </c>
      <c r="M58" s="102">
        <f aca="true" t="shared" si="60" ref="M58:M67">H58/1.5</f>
        <v>20</v>
      </c>
      <c r="N58" s="115">
        <f aca="true" t="shared" si="61" ref="N58:N67">I58/1.5</f>
        <v>11.834319526627219</v>
      </c>
      <c r="O58" s="112">
        <f aca="true" t="shared" si="62" ref="O58:O67">(D58*AJ58/100)/F58</f>
        <v>1625.051</v>
      </c>
      <c r="P58" s="102">
        <f aca="true" t="shared" si="63" ref="P58:P67">(D58*AK58/100)/G58</f>
        <v>1779.0031999999999</v>
      </c>
      <c r="Q58" s="102">
        <f aca="true" t="shared" si="64" ref="Q58:Q67">(D58*AL58/100)/H58</f>
        <v>213.82250000000002</v>
      </c>
      <c r="R58" s="102">
        <f aca="true" t="shared" si="65" ref="R58:R67">(D58*AM58/100)/I58</f>
        <v>1806.800125</v>
      </c>
      <c r="S58" s="114">
        <f aca="true" t="shared" si="66" ref="S58:S67">O58+P58+Q58+R58</f>
        <v>5424.676825</v>
      </c>
      <c r="T58" s="101">
        <f aca="true" t="shared" si="67" ref="T58:T67">(D58*AJ58/100)/K58</f>
        <v>2437.5765</v>
      </c>
      <c r="U58" s="101">
        <f aca="true" t="shared" si="68" ref="U58:U67">(D58*AK58/100)/L58</f>
        <v>2668.5048</v>
      </c>
      <c r="V58" s="101">
        <f aca="true" t="shared" si="69" ref="V58:V64">(D58*AL58/100)/M58</f>
        <v>320.73375</v>
      </c>
      <c r="W58" s="101">
        <f aca="true" t="shared" si="70" ref="W58:W64">(D58*AM58/100)/N58</f>
        <v>2710.2001875</v>
      </c>
      <c r="X58" s="116">
        <f aca="true" t="shared" si="71" ref="X58:X67">T58+U58+V58+W58</f>
        <v>8137.0152375</v>
      </c>
      <c r="Y58" s="112">
        <f aca="true" t="shared" si="72" ref="Y58:Y67">D58/E58</f>
        <v>5424.676825</v>
      </c>
      <c r="Z58" s="113"/>
      <c r="AA58" s="113"/>
      <c r="AB58" s="113">
        <f aca="true" t="shared" si="73" ref="AB58:AB67">D58/J58</f>
        <v>8137.0152375</v>
      </c>
      <c r="AC58" s="102">
        <f aca="true" t="shared" si="74" ref="AC58:AC67">C58/E58</f>
        <v>3616.4512166666664</v>
      </c>
      <c r="AD58" s="102">
        <f aca="true" t="shared" si="75" ref="AD58:AD67">AC58/$BM$10</f>
        <v>15.454919729344729</v>
      </c>
      <c r="AE58" s="115">
        <f aca="true" t="shared" si="76" ref="AE58:AE67">AD58*1.5</f>
        <v>23.182379594017092</v>
      </c>
      <c r="AF58" s="115">
        <f aca="true" t="shared" si="77" ref="AF58:AF67">C58/J58/$BM$10</f>
        <v>23.182379594017092</v>
      </c>
      <c r="AG58" s="102">
        <f aca="true" t="shared" si="78" ref="AG58:AG67">AD58/4</f>
        <v>3.8637299323361822</v>
      </c>
      <c r="AH58" s="102">
        <f aca="true" t="shared" si="79" ref="AH58:AH67">AD58/2</f>
        <v>7.7274598646723645</v>
      </c>
      <c r="AI58" s="99">
        <f aca="true" t="shared" si="80" ref="AI58:AI67">AD58*B58</f>
        <v>23.182379594017092</v>
      </c>
      <c r="AJ58" s="101">
        <v>38</v>
      </c>
      <c r="AK58" s="102">
        <f aca="true" t="shared" si="81" ref="AK58:AK68">100-AJ58-AL58-AM58</f>
        <v>32</v>
      </c>
      <c r="AL58" s="102">
        <v>5</v>
      </c>
      <c r="AM58" s="114">
        <v>25</v>
      </c>
      <c r="AN58" s="112">
        <f aca="true" t="shared" si="82" ref="AN58:AN68">AO58+AP58+AQ58+AR58</f>
        <v>15.45491972934473</v>
      </c>
      <c r="AO58" s="102">
        <f aca="true" t="shared" si="83" ref="AO58:AO68">AD58*AJ58%</f>
        <v>5.872869497150997</v>
      </c>
      <c r="AP58" s="102">
        <f aca="true" t="shared" si="84" ref="AP58:AP68">AD58*AK58%</f>
        <v>4.945574313390313</v>
      </c>
      <c r="AQ58" s="102">
        <f aca="true" t="shared" si="85" ref="AQ58:AQ68">AD58*AL58%</f>
        <v>0.7727459864672365</v>
      </c>
      <c r="AR58" s="114">
        <f aca="true" t="shared" si="86" ref="AR58:AR68">AD58*AM58%</f>
        <v>3.8637299323361822</v>
      </c>
      <c r="AS58" s="101">
        <f aca="true" t="shared" si="87" ref="AS58:AS67">AT58+AU58+AV58+AW58</f>
        <v>23.182379594017092</v>
      </c>
      <c r="AT58" s="102">
        <f aca="true" t="shared" si="88" ref="AT58:AT69">AE58*AJ58%</f>
        <v>8.809304245726496</v>
      </c>
      <c r="AU58" s="102">
        <f aca="true" t="shared" si="89" ref="AU58:AU68">AE58*AK58%</f>
        <v>7.41836147008547</v>
      </c>
      <c r="AV58" s="102">
        <f aca="true" t="shared" si="90" ref="AV58:AV68">AE58*AL58%</f>
        <v>1.1591189797008548</v>
      </c>
      <c r="AW58" s="114">
        <f aca="true" t="shared" si="91" ref="AW58:AW68">AE58*AM58%</f>
        <v>5.795594898504273</v>
      </c>
      <c r="AX58" s="101">
        <f aca="true" t="shared" si="92" ref="AX58:AX67">AY58+AZ58+BA58+BB58</f>
        <v>3.8637299323361827</v>
      </c>
      <c r="AY58" s="102">
        <f aca="true" t="shared" si="93" ref="AY58:AY68">AG58*AJ58%</f>
        <v>1.4682173742877493</v>
      </c>
      <c r="AZ58" s="102">
        <f aca="true" t="shared" si="94" ref="AZ58:AZ68">AG58*AK58%</f>
        <v>1.2363935783475783</v>
      </c>
      <c r="BA58" s="102">
        <f aca="true" t="shared" si="95" ref="BA58:BA68">AG58*AL58%</f>
        <v>0.19318649661680912</v>
      </c>
      <c r="BB58" s="102">
        <f aca="true" t="shared" si="96" ref="BB58:BB68">AG58*AM58%</f>
        <v>0.9659324830840456</v>
      </c>
      <c r="BC58" s="101">
        <f aca="true" t="shared" si="97" ref="BC58:BC67">BD58+BE58+BF58+BG58</f>
        <v>7.727459864672365</v>
      </c>
      <c r="BD58" s="102">
        <f aca="true" t="shared" si="98" ref="BD58:BD67">AH58*AJ58%</f>
        <v>2.9364347485754987</v>
      </c>
      <c r="BE58" s="102">
        <f aca="true" t="shared" si="99" ref="BE58:BE67">AH58*AK58%</f>
        <v>2.4727871566951567</v>
      </c>
      <c r="BF58" s="102">
        <f aca="true" t="shared" si="100" ref="BF58:BF67">AH58*AL58%</f>
        <v>0.38637299323361823</v>
      </c>
      <c r="BG58" s="102">
        <f aca="true" t="shared" si="101" ref="BG58:BG67">AH58*AM58%</f>
        <v>1.9318649661680911</v>
      </c>
      <c r="BH58" s="86"/>
    </row>
    <row r="59" spans="1:60" ht="15" hidden="1">
      <c r="A59" s="110" t="s">
        <v>64</v>
      </c>
      <c r="B59" s="149">
        <v>1.5</v>
      </c>
      <c r="C59" s="98">
        <f t="shared" si="51"/>
        <v>85529</v>
      </c>
      <c r="D59" s="98">
        <f t="shared" si="52"/>
        <v>128293.5</v>
      </c>
      <c r="E59" s="112">
        <f t="shared" si="53"/>
        <v>19.4325689856199</v>
      </c>
      <c r="F59" s="102">
        <v>25</v>
      </c>
      <c r="G59" s="113">
        <f t="shared" si="54"/>
        <v>19.23076923076923</v>
      </c>
      <c r="H59" s="102">
        <f t="shared" si="55"/>
        <v>25</v>
      </c>
      <c r="I59" s="114">
        <f t="shared" si="56"/>
        <v>14.792899408284022</v>
      </c>
      <c r="J59" s="112">
        <f t="shared" si="57"/>
        <v>12.955045990413264</v>
      </c>
      <c r="K59" s="102">
        <f t="shared" si="58"/>
        <v>16.666666666666668</v>
      </c>
      <c r="L59" s="102">
        <f t="shared" si="59"/>
        <v>12.820512820512821</v>
      </c>
      <c r="M59" s="102">
        <f t="shared" si="60"/>
        <v>16.666666666666668</v>
      </c>
      <c r="N59" s="115">
        <f t="shared" si="61"/>
        <v>9.861932938856015</v>
      </c>
      <c r="O59" s="112">
        <f t="shared" si="62"/>
        <v>1642.1568</v>
      </c>
      <c r="P59" s="102">
        <f t="shared" si="63"/>
        <v>2535.07956</v>
      </c>
      <c r="Q59" s="102">
        <f t="shared" si="64"/>
        <v>256.587</v>
      </c>
      <c r="R59" s="102">
        <f t="shared" si="65"/>
        <v>2168.16015</v>
      </c>
      <c r="S59" s="114">
        <f t="shared" si="66"/>
        <v>6601.98351</v>
      </c>
      <c r="T59" s="101">
        <f t="shared" si="67"/>
        <v>2463.2351999999996</v>
      </c>
      <c r="U59" s="101">
        <f t="shared" si="68"/>
        <v>3802.6193399999997</v>
      </c>
      <c r="V59" s="101">
        <f t="shared" si="69"/>
        <v>384.8805</v>
      </c>
      <c r="W59" s="101">
        <f t="shared" si="70"/>
        <v>3252.2402250000005</v>
      </c>
      <c r="X59" s="116">
        <f t="shared" si="71"/>
        <v>9902.975265000001</v>
      </c>
      <c r="Y59" s="112">
        <f t="shared" si="72"/>
        <v>6601.98351</v>
      </c>
      <c r="Z59" s="113"/>
      <c r="AA59" s="113"/>
      <c r="AB59" s="113">
        <f t="shared" si="73"/>
        <v>9902.975265000001</v>
      </c>
      <c r="AC59" s="102">
        <f t="shared" si="74"/>
        <v>4401.32234</v>
      </c>
      <c r="AD59" s="102">
        <f t="shared" si="75"/>
        <v>18.809069829059826</v>
      </c>
      <c r="AE59" s="115">
        <f t="shared" si="76"/>
        <v>28.21360474358974</v>
      </c>
      <c r="AF59" s="115">
        <f t="shared" si="77"/>
        <v>28.213604743589748</v>
      </c>
      <c r="AG59" s="102">
        <f t="shared" si="78"/>
        <v>4.7022674572649565</v>
      </c>
      <c r="AH59" s="102">
        <f t="shared" si="79"/>
        <v>9.404534914529913</v>
      </c>
      <c r="AI59" s="99">
        <f t="shared" si="80"/>
        <v>28.21360474358974</v>
      </c>
      <c r="AJ59" s="101">
        <v>32</v>
      </c>
      <c r="AK59" s="102">
        <f t="shared" si="81"/>
        <v>38</v>
      </c>
      <c r="AL59" s="102">
        <v>5</v>
      </c>
      <c r="AM59" s="114">
        <v>25</v>
      </c>
      <c r="AN59" s="112">
        <f t="shared" si="82"/>
        <v>18.809069829059826</v>
      </c>
      <c r="AO59" s="102">
        <f t="shared" si="83"/>
        <v>6.018902345299145</v>
      </c>
      <c r="AP59" s="102">
        <f t="shared" si="84"/>
        <v>7.147446535042734</v>
      </c>
      <c r="AQ59" s="102">
        <f t="shared" si="85"/>
        <v>0.9404534914529914</v>
      </c>
      <c r="AR59" s="114">
        <f t="shared" si="86"/>
        <v>4.7022674572649565</v>
      </c>
      <c r="AS59" s="101">
        <f t="shared" si="87"/>
        <v>28.213604743589745</v>
      </c>
      <c r="AT59" s="102">
        <f t="shared" si="88"/>
        <v>9.028353517948718</v>
      </c>
      <c r="AU59" s="102">
        <f t="shared" si="89"/>
        <v>10.721169802564102</v>
      </c>
      <c r="AV59" s="102">
        <f t="shared" si="90"/>
        <v>1.410680237179487</v>
      </c>
      <c r="AW59" s="114">
        <f t="shared" si="91"/>
        <v>7.053401185897435</v>
      </c>
      <c r="AX59" s="101">
        <f t="shared" si="92"/>
        <v>4.7022674572649565</v>
      </c>
      <c r="AY59" s="102">
        <f t="shared" si="93"/>
        <v>1.5047255863247861</v>
      </c>
      <c r="AZ59" s="102">
        <f t="shared" si="94"/>
        <v>1.7868616337606835</v>
      </c>
      <c r="BA59" s="102">
        <f t="shared" si="95"/>
        <v>0.23511337286324785</v>
      </c>
      <c r="BB59" s="102">
        <f t="shared" si="96"/>
        <v>1.1755668643162391</v>
      </c>
      <c r="BC59" s="101">
        <f t="shared" si="97"/>
        <v>9.404534914529913</v>
      </c>
      <c r="BD59" s="102">
        <f t="shared" si="98"/>
        <v>3.0094511726495723</v>
      </c>
      <c r="BE59" s="102">
        <f t="shared" si="99"/>
        <v>3.573723267521367</v>
      </c>
      <c r="BF59" s="102">
        <f t="shared" si="100"/>
        <v>0.4702267457264957</v>
      </c>
      <c r="BG59" s="102">
        <f t="shared" si="101"/>
        <v>2.3511337286324783</v>
      </c>
      <c r="BH59" s="86"/>
    </row>
    <row r="60" spans="1:60" ht="15" hidden="1">
      <c r="A60" s="110" t="s">
        <v>65</v>
      </c>
      <c r="B60" s="149">
        <v>1</v>
      </c>
      <c r="C60" s="98">
        <f t="shared" si="51"/>
        <v>85529</v>
      </c>
      <c r="D60" s="98">
        <f t="shared" si="52"/>
        <v>85529</v>
      </c>
      <c r="E60" s="112">
        <f t="shared" si="53"/>
        <v>20.383204239706483</v>
      </c>
      <c r="F60" s="102">
        <v>25</v>
      </c>
      <c r="G60" s="113">
        <f t="shared" si="54"/>
        <v>19.23076923076923</v>
      </c>
      <c r="H60" s="102">
        <f t="shared" si="55"/>
        <v>25</v>
      </c>
      <c r="I60" s="114">
        <f t="shared" si="56"/>
        <v>14.792899408284022</v>
      </c>
      <c r="J60" s="112">
        <f t="shared" si="57"/>
        <v>13.58880282647099</v>
      </c>
      <c r="K60" s="102">
        <f t="shared" si="58"/>
        <v>16.666666666666668</v>
      </c>
      <c r="L60" s="102">
        <f t="shared" si="59"/>
        <v>12.820512820512821</v>
      </c>
      <c r="M60" s="102">
        <f t="shared" si="60"/>
        <v>16.666666666666668</v>
      </c>
      <c r="N60" s="115">
        <f t="shared" si="61"/>
        <v>9.861932938856015</v>
      </c>
      <c r="O60" s="112">
        <f t="shared" si="62"/>
        <v>1607.9451999999999</v>
      </c>
      <c r="P60" s="102">
        <f t="shared" si="63"/>
        <v>800.55144</v>
      </c>
      <c r="Q60" s="102">
        <f t="shared" si="64"/>
        <v>342.116</v>
      </c>
      <c r="R60" s="102">
        <f t="shared" si="65"/>
        <v>1445.4401000000003</v>
      </c>
      <c r="S60" s="114">
        <f t="shared" si="66"/>
        <v>4196.05274</v>
      </c>
      <c r="T60" s="101">
        <f t="shared" si="67"/>
        <v>2411.9177999999997</v>
      </c>
      <c r="U60" s="101">
        <f t="shared" si="68"/>
        <v>1200.8271599999998</v>
      </c>
      <c r="V60" s="101">
        <f t="shared" si="69"/>
        <v>513.174</v>
      </c>
      <c r="W60" s="101">
        <f t="shared" si="70"/>
        <v>2168.16015</v>
      </c>
      <c r="X60" s="116">
        <f t="shared" si="71"/>
        <v>6294.079109999999</v>
      </c>
      <c r="Y60" s="112">
        <f t="shared" si="72"/>
        <v>4196.05274</v>
      </c>
      <c r="Z60" s="113"/>
      <c r="AA60" s="113"/>
      <c r="AB60" s="113">
        <f t="shared" si="73"/>
        <v>6294.079109999999</v>
      </c>
      <c r="AC60" s="102">
        <f t="shared" si="74"/>
        <v>4196.05274</v>
      </c>
      <c r="AD60" s="102">
        <f t="shared" si="75"/>
        <v>17.931849316239315</v>
      </c>
      <c r="AE60" s="115">
        <f t="shared" si="76"/>
        <v>26.897773974358973</v>
      </c>
      <c r="AF60" s="115">
        <f t="shared" si="77"/>
        <v>26.89777397435897</v>
      </c>
      <c r="AG60" s="102">
        <f t="shared" si="78"/>
        <v>4.482962329059829</v>
      </c>
      <c r="AH60" s="102">
        <f t="shared" si="79"/>
        <v>8.965924658119658</v>
      </c>
      <c r="AI60" s="99">
        <f t="shared" si="80"/>
        <v>17.931849316239315</v>
      </c>
      <c r="AJ60" s="101">
        <v>47</v>
      </c>
      <c r="AK60" s="102">
        <f t="shared" si="81"/>
        <v>18</v>
      </c>
      <c r="AL60" s="102">
        <v>10</v>
      </c>
      <c r="AM60" s="114">
        <v>25</v>
      </c>
      <c r="AN60" s="112">
        <f t="shared" si="82"/>
        <v>17.931849316239315</v>
      </c>
      <c r="AO60" s="102">
        <f t="shared" si="83"/>
        <v>8.427969178632477</v>
      </c>
      <c r="AP60" s="102">
        <f t="shared" si="84"/>
        <v>3.2277328769230764</v>
      </c>
      <c r="AQ60" s="102">
        <f t="shared" si="85"/>
        <v>1.7931849316239317</v>
      </c>
      <c r="AR60" s="114">
        <f t="shared" si="86"/>
        <v>4.482962329059829</v>
      </c>
      <c r="AS60" s="101">
        <f t="shared" si="87"/>
        <v>26.897773974358973</v>
      </c>
      <c r="AT60" s="102">
        <f t="shared" si="88"/>
        <v>12.641953767948717</v>
      </c>
      <c r="AU60" s="102">
        <f t="shared" si="89"/>
        <v>4.841599315384615</v>
      </c>
      <c r="AV60" s="102">
        <f t="shared" si="90"/>
        <v>2.6897773974358974</v>
      </c>
      <c r="AW60" s="114">
        <f t="shared" si="91"/>
        <v>6.724443493589743</v>
      </c>
      <c r="AX60" s="101">
        <f t="shared" si="92"/>
        <v>4.482962329059829</v>
      </c>
      <c r="AY60" s="102">
        <f t="shared" si="93"/>
        <v>2.106992294658119</v>
      </c>
      <c r="AZ60" s="102">
        <f t="shared" si="94"/>
        <v>0.8069332192307691</v>
      </c>
      <c r="BA60" s="102">
        <f t="shared" si="95"/>
        <v>0.4482962329059829</v>
      </c>
      <c r="BB60" s="102">
        <f t="shared" si="96"/>
        <v>1.1207405822649572</v>
      </c>
      <c r="BC60" s="101">
        <f t="shared" si="97"/>
        <v>8.965924658119658</v>
      </c>
      <c r="BD60" s="102">
        <f t="shared" si="98"/>
        <v>4.213984589316238</v>
      </c>
      <c r="BE60" s="102">
        <f t="shared" si="99"/>
        <v>1.6138664384615382</v>
      </c>
      <c r="BF60" s="102">
        <f t="shared" si="100"/>
        <v>0.8965924658119658</v>
      </c>
      <c r="BG60" s="102">
        <f t="shared" si="101"/>
        <v>2.2414811645299144</v>
      </c>
      <c r="BH60" s="86"/>
    </row>
    <row r="61" spans="1:60" ht="15" hidden="1">
      <c r="A61" s="110" t="s">
        <v>66</v>
      </c>
      <c r="B61" s="149">
        <v>1.5</v>
      </c>
      <c r="C61" s="98">
        <f t="shared" si="51"/>
        <v>85529</v>
      </c>
      <c r="D61" s="98">
        <f t="shared" si="52"/>
        <v>128293.5</v>
      </c>
      <c r="E61" s="112">
        <f t="shared" si="53"/>
        <v>23.59418010224145</v>
      </c>
      <c r="F61" s="102">
        <v>30</v>
      </c>
      <c r="G61" s="113">
        <f t="shared" si="54"/>
        <v>23.076923076923077</v>
      </c>
      <c r="H61" s="102">
        <f t="shared" si="55"/>
        <v>30</v>
      </c>
      <c r="I61" s="114">
        <f t="shared" si="56"/>
        <v>17.75147928994083</v>
      </c>
      <c r="J61" s="112">
        <f t="shared" si="57"/>
        <v>15.729453401494295</v>
      </c>
      <c r="K61" s="102">
        <f t="shared" si="58"/>
        <v>20</v>
      </c>
      <c r="L61" s="102">
        <f t="shared" si="59"/>
        <v>15.384615384615383</v>
      </c>
      <c r="M61" s="102">
        <f t="shared" si="60"/>
        <v>20</v>
      </c>
      <c r="N61" s="115">
        <f t="shared" si="61"/>
        <v>11.834319526627219</v>
      </c>
      <c r="O61" s="112">
        <f t="shared" si="62"/>
        <v>940.819</v>
      </c>
      <c r="P61" s="102">
        <f t="shared" si="63"/>
        <v>1834.59705</v>
      </c>
      <c r="Q61" s="102">
        <f t="shared" si="64"/>
        <v>855.2900000000001</v>
      </c>
      <c r="R61" s="102">
        <f t="shared" si="65"/>
        <v>1806.800125</v>
      </c>
      <c r="S61" s="114">
        <f t="shared" si="66"/>
        <v>5437.5061749999995</v>
      </c>
      <c r="T61" s="101">
        <f t="shared" si="67"/>
        <v>1411.2285</v>
      </c>
      <c r="U61" s="101">
        <f t="shared" si="68"/>
        <v>2751.8955750000005</v>
      </c>
      <c r="V61" s="101">
        <f t="shared" si="69"/>
        <v>1282.935</v>
      </c>
      <c r="W61" s="101">
        <f t="shared" si="70"/>
        <v>2710.2001875</v>
      </c>
      <c r="X61" s="116">
        <f t="shared" si="71"/>
        <v>8156.259262500002</v>
      </c>
      <c r="Y61" s="112">
        <f t="shared" si="72"/>
        <v>5437.5061749999995</v>
      </c>
      <c r="Z61" s="113"/>
      <c r="AA61" s="113"/>
      <c r="AB61" s="113">
        <f t="shared" si="73"/>
        <v>8156.259262500002</v>
      </c>
      <c r="AC61" s="102">
        <f t="shared" si="74"/>
        <v>3625.0041166666665</v>
      </c>
      <c r="AD61" s="102">
        <f t="shared" si="75"/>
        <v>15.491470584045583</v>
      </c>
      <c r="AE61" s="115">
        <f t="shared" si="76"/>
        <v>23.237205876068373</v>
      </c>
      <c r="AF61" s="115">
        <f t="shared" si="77"/>
        <v>23.237205876068384</v>
      </c>
      <c r="AG61" s="102">
        <f t="shared" si="78"/>
        <v>3.8728676460113958</v>
      </c>
      <c r="AH61" s="102">
        <f t="shared" si="79"/>
        <v>7.7457352920227915</v>
      </c>
      <c r="AI61" s="99">
        <f t="shared" si="80"/>
        <v>23.237205876068373</v>
      </c>
      <c r="AJ61" s="101">
        <v>22</v>
      </c>
      <c r="AK61" s="102">
        <f t="shared" si="81"/>
        <v>33</v>
      </c>
      <c r="AL61" s="102">
        <v>20</v>
      </c>
      <c r="AM61" s="114">
        <v>25</v>
      </c>
      <c r="AN61" s="112">
        <f t="shared" si="82"/>
        <v>15.491470584045583</v>
      </c>
      <c r="AO61" s="102">
        <f t="shared" si="83"/>
        <v>3.4081235284900284</v>
      </c>
      <c r="AP61" s="102">
        <f t="shared" si="84"/>
        <v>5.112185292735043</v>
      </c>
      <c r="AQ61" s="102">
        <f t="shared" si="85"/>
        <v>3.0982941168091167</v>
      </c>
      <c r="AR61" s="114">
        <f t="shared" si="86"/>
        <v>3.8728676460113958</v>
      </c>
      <c r="AS61" s="101">
        <f t="shared" si="87"/>
        <v>23.237205876068373</v>
      </c>
      <c r="AT61" s="102">
        <f t="shared" si="88"/>
        <v>5.112185292735042</v>
      </c>
      <c r="AU61" s="102">
        <f t="shared" si="89"/>
        <v>7.6682779391025635</v>
      </c>
      <c r="AV61" s="102">
        <f t="shared" si="90"/>
        <v>4.647441175213674</v>
      </c>
      <c r="AW61" s="114">
        <f t="shared" si="91"/>
        <v>5.809301469017093</v>
      </c>
      <c r="AX61" s="101">
        <f t="shared" si="92"/>
        <v>3.8728676460113958</v>
      </c>
      <c r="AY61" s="102">
        <f t="shared" si="93"/>
        <v>0.8520308821225071</v>
      </c>
      <c r="AZ61" s="102">
        <f t="shared" si="94"/>
        <v>1.2780463231837607</v>
      </c>
      <c r="BA61" s="102">
        <f t="shared" si="95"/>
        <v>0.7745735292022792</v>
      </c>
      <c r="BB61" s="102">
        <f t="shared" si="96"/>
        <v>0.9682169115028489</v>
      </c>
      <c r="BC61" s="101">
        <f t="shared" si="97"/>
        <v>7.7457352920227915</v>
      </c>
      <c r="BD61" s="102">
        <f t="shared" si="98"/>
        <v>1.7040617642450142</v>
      </c>
      <c r="BE61" s="102">
        <f t="shared" si="99"/>
        <v>2.5560926463675213</v>
      </c>
      <c r="BF61" s="102">
        <f t="shared" si="100"/>
        <v>1.5491470584045584</v>
      </c>
      <c r="BG61" s="102">
        <f t="shared" si="101"/>
        <v>1.9364338230056979</v>
      </c>
      <c r="BH61" s="86"/>
    </row>
    <row r="62" spans="1:60" ht="15" hidden="1">
      <c r="A62" s="110" t="s">
        <v>66</v>
      </c>
      <c r="B62" s="149">
        <v>1.5</v>
      </c>
      <c r="C62" s="98">
        <f t="shared" si="51"/>
        <v>85529</v>
      </c>
      <c r="D62" s="98">
        <f t="shared" si="52"/>
        <v>128293.5</v>
      </c>
      <c r="E62" s="112">
        <f t="shared" si="53"/>
        <v>22.94455066921606</v>
      </c>
      <c r="F62" s="102">
        <v>30</v>
      </c>
      <c r="G62" s="113">
        <f t="shared" si="54"/>
        <v>23.076923076923077</v>
      </c>
      <c r="H62" s="102">
        <f t="shared" si="55"/>
        <v>30</v>
      </c>
      <c r="I62" s="114">
        <f t="shared" si="56"/>
        <v>17.75147928994083</v>
      </c>
      <c r="J62" s="112">
        <f t="shared" si="57"/>
        <v>15.296367112810705</v>
      </c>
      <c r="K62" s="102">
        <f t="shared" si="58"/>
        <v>20</v>
      </c>
      <c r="L62" s="102">
        <f t="shared" si="59"/>
        <v>15.384615384615383</v>
      </c>
      <c r="M62" s="102">
        <f t="shared" si="60"/>
        <v>20</v>
      </c>
      <c r="N62" s="115">
        <f t="shared" si="61"/>
        <v>11.834319526627219</v>
      </c>
      <c r="O62" s="112">
        <f t="shared" si="62"/>
        <v>1069.1125</v>
      </c>
      <c r="P62" s="102">
        <f t="shared" si="63"/>
        <v>2501.72325</v>
      </c>
      <c r="Q62" s="102">
        <f t="shared" si="64"/>
        <v>213.82250000000002</v>
      </c>
      <c r="R62" s="102">
        <f t="shared" si="65"/>
        <v>1806.800125</v>
      </c>
      <c r="S62" s="114">
        <f t="shared" si="66"/>
        <v>5591.458375</v>
      </c>
      <c r="T62" s="101">
        <f t="shared" si="67"/>
        <v>1603.66875</v>
      </c>
      <c r="U62" s="101">
        <f t="shared" si="68"/>
        <v>3752.584875</v>
      </c>
      <c r="V62" s="101">
        <f t="shared" si="69"/>
        <v>320.73375</v>
      </c>
      <c r="W62" s="101">
        <f t="shared" si="70"/>
        <v>2710.2001875</v>
      </c>
      <c r="X62" s="116">
        <f t="shared" si="71"/>
        <v>8387.187562500001</v>
      </c>
      <c r="Y62" s="112">
        <f t="shared" si="72"/>
        <v>5591.458375</v>
      </c>
      <c r="Z62" s="113"/>
      <c r="AA62" s="113"/>
      <c r="AB62" s="113">
        <f t="shared" si="73"/>
        <v>8387.187562500001</v>
      </c>
      <c r="AC62" s="102">
        <f t="shared" si="74"/>
        <v>3727.638916666667</v>
      </c>
      <c r="AD62" s="102">
        <f t="shared" si="75"/>
        <v>15.93008084045584</v>
      </c>
      <c r="AE62" s="115">
        <f t="shared" si="76"/>
        <v>23.89512126068376</v>
      </c>
      <c r="AF62" s="115">
        <f t="shared" si="77"/>
        <v>23.895121260683766</v>
      </c>
      <c r="AG62" s="102">
        <f t="shared" si="78"/>
        <v>3.98252021011396</v>
      </c>
      <c r="AH62" s="102">
        <f t="shared" si="79"/>
        <v>7.96504042022792</v>
      </c>
      <c r="AI62" s="99">
        <f t="shared" si="80"/>
        <v>23.89512126068376</v>
      </c>
      <c r="AJ62" s="101">
        <v>25</v>
      </c>
      <c r="AK62" s="102">
        <f t="shared" si="81"/>
        <v>45</v>
      </c>
      <c r="AL62" s="102">
        <v>5</v>
      </c>
      <c r="AM62" s="114">
        <v>25</v>
      </c>
      <c r="AN62" s="112">
        <f t="shared" si="82"/>
        <v>15.93008084045584</v>
      </c>
      <c r="AO62" s="102">
        <f t="shared" si="83"/>
        <v>3.98252021011396</v>
      </c>
      <c r="AP62" s="102">
        <f t="shared" si="84"/>
        <v>7.168536378205128</v>
      </c>
      <c r="AQ62" s="102">
        <f t="shared" si="85"/>
        <v>0.796504042022792</v>
      </c>
      <c r="AR62" s="114">
        <f t="shared" si="86"/>
        <v>3.98252021011396</v>
      </c>
      <c r="AS62" s="101">
        <f t="shared" si="87"/>
        <v>23.89512126068376</v>
      </c>
      <c r="AT62" s="102">
        <f t="shared" si="88"/>
        <v>5.97378031517094</v>
      </c>
      <c r="AU62" s="102">
        <f t="shared" si="89"/>
        <v>10.752804567307692</v>
      </c>
      <c r="AV62" s="102">
        <f t="shared" si="90"/>
        <v>1.194756063034188</v>
      </c>
      <c r="AW62" s="114">
        <f t="shared" si="91"/>
        <v>5.97378031517094</v>
      </c>
      <c r="AX62" s="101">
        <f t="shared" si="92"/>
        <v>3.98252021011396</v>
      </c>
      <c r="AY62" s="102">
        <f t="shared" si="93"/>
        <v>0.99563005252849</v>
      </c>
      <c r="AZ62" s="102">
        <f t="shared" si="94"/>
        <v>1.792134094551282</v>
      </c>
      <c r="BA62" s="102">
        <f t="shared" si="95"/>
        <v>0.199126010505698</v>
      </c>
      <c r="BB62" s="102">
        <f t="shared" si="96"/>
        <v>0.99563005252849</v>
      </c>
      <c r="BC62" s="101">
        <f t="shared" si="97"/>
        <v>7.96504042022792</v>
      </c>
      <c r="BD62" s="102">
        <f t="shared" si="98"/>
        <v>1.99126010505698</v>
      </c>
      <c r="BE62" s="102">
        <f t="shared" si="99"/>
        <v>3.584268189102564</v>
      </c>
      <c r="BF62" s="102">
        <f t="shared" si="100"/>
        <v>0.398252021011396</v>
      </c>
      <c r="BG62" s="102">
        <f t="shared" si="101"/>
        <v>1.99126010505698</v>
      </c>
      <c r="BH62" s="86"/>
    </row>
    <row r="63" spans="1:60" ht="15" hidden="1">
      <c r="A63" s="110" t="s">
        <v>67</v>
      </c>
      <c r="B63" s="149">
        <v>4.25</v>
      </c>
      <c r="C63" s="98">
        <f t="shared" si="51"/>
        <v>85529</v>
      </c>
      <c r="D63" s="98">
        <f t="shared" si="52"/>
        <v>363498.25</v>
      </c>
      <c r="E63" s="112">
        <f t="shared" si="53"/>
        <v>19.896538002387587</v>
      </c>
      <c r="F63" s="102">
        <v>25</v>
      </c>
      <c r="G63" s="113">
        <f t="shared" si="54"/>
        <v>19.23076923076923</v>
      </c>
      <c r="H63" s="102">
        <f t="shared" si="55"/>
        <v>25</v>
      </c>
      <c r="I63" s="114">
        <f t="shared" si="56"/>
        <v>14.792899408284022</v>
      </c>
      <c r="J63" s="112">
        <f t="shared" si="57"/>
        <v>13.26435866825839</v>
      </c>
      <c r="K63" s="102">
        <f t="shared" si="58"/>
        <v>16.666666666666668</v>
      </c>
      <c r="L63" s="102">
        <f t="shared" si="59"/>
        <v>12.820512820512821</v>
      </c>
      <c r="M63" s="102">
        <f t="shared" si="60"/>
        <v>16.666666666666668</v>
      </c>
      <c r="N63" s="115">
        <f t="shared" si="61"/>
        <v>9.861932938856015</v>
      </c>
      <c r="O63" s="112">
        <f t="shared" si="62"/>
        <v>6106.770600000001</v>
      </c>
      <c r="P63" s="102">
        <f t="shared" si="63"/>
        <v>5292.53452</v>
      </c>
      <c r="Q63" s="102">
        <f t="shared" si="64"/>
        <v>726.9965</v>
      </c>
      <c r="R63" s="102">
        <f t="shared" si="65"/>
        <v>6143.120425000001</v>
      </c>
      <c r="S63" s="114">
        <f t="shared" si="66"/>
        <v>18269.422045</v>
      </c>
      <c r="T63" s="101">
        <f t="shared" si="67"/>
        <v>9160.1559</v>
      </c>
      <c r="U63" s="101">
        <f t="shared" si="68"/>
        <v>7938.801779999999</v>
      </c>
      <c r="V63" s="101">
        <f t="shared" si="69"/>
        <v>1090.4947499999998</v>
      </c>
      <c r="W63" s="101">
        <f t="shared" si="70"/>
        <v>9214.680637500001</v>
      </c>
      <c r="X63" s="116">
        <f t="shared" si="71"/>
        <v>27404.1330675</v>
      </c>
      <c r="Y63" s="112">
        <f t="shared" si="72"/>
        <v>18269.422045</v>
      </c>
      <c r="Z63" s="113"/>
      <c r="AA63" s="113"/>
      <c r="AB63" s="113">
        <f t="shared" si="73"/>
        <v>27404.1330675</v>
      </c>
      <c r="AC63" s="102">
        <f t="shared" si="74"/>
        <v>4298.68754</v>
      </c>
      <c r="AD63" s="102">
        <f t="shared" si="75"/>
        <v>18.370459572649573</v>
      </c>
      <c r="AE63" s="115">
        <f t="shared" si="76"/>
        <v>27.55568935897436</v>
      </c>
      <c r="AF63" s="115">
        <f t="shared" si="77"/>
        <v>27.555689358974355</v>
      </c>
      <c r="AG63" s="102">
        <f t="shared" si="78"/>
        <v>4.592614893162393</v>
      </c>
      <c r="AH63" s="102">
        <f t="shared" si="79"/>
        <v>9.185229786324786</v>
      </c>
      <c r="AI63" s="99">
        <f t="shared" si="80"/>
        <v>78.07445318376068</v>
      </c>
      <c r="AJ63" s="101">
        <v>42</v>
      </c>
      <c r="AK63" s="102">
        <f t="shared" si="81"/>
        <v>28</v>
      </c>
      <c r="AL63" s="102">
        <v>5</v>
      </c>
      <c r="AM63" s="114">
        <v>25</v>
      </c>
      <c r="AN63" s="112">
        <f t="shared" si="82"/>
        <v>18.370459572649573</v>
      </c>
      <c r="AO63" s="102">
        <f t="shared" si="83"/>
        <v>7.71559302051282</v>
      </c>
      <c r="AP63" s="102">
        <f t="shared" si="84"/>
        <v>5.143728680341881</v>
      </c>
      <c r="AQ63" s="102">
        <f t="shared" si="85"/>
        <v>0.9185229786324787</v>
      </c>
      <c r="AR63" s="114">
        <f t="shared" si="86"/>
        <v>4.592614893162393</v>
      </c>
      <c r="AS63" s="101">
        <f t="shared" si="87"/>
        <v>27.55568935897436</v>
      </c>
      <c r="AT63" s="102">
        <f t="shared" si="88"/>
        <v>11.57338953076923</v>
      </c>
      <c r="AU63" s="102">
        <f t="shared" si="89"/>
        <v>7.715593020512821</v>
      </c>
      <c r="AV63" s="102">
        <f t="shared" si="90"/>
        <v>1.3777844679487181</v>
      </c>
      <c r="AW63" s="114">
        <f t="shared" si="91"/>
        <v>6.88892233974359</v>
      </c>
      <c r="AX63" s="101">
        <f t="shared" si="92"/>
        <v>4.592614893162393</v>
      </c>
      <c r="AY63" s="102">
        <f t="shared" si="93"/>
        <v>1.928898255128205</v>
      </c>
      <c r="AZ63" s="102">
        <f t="shared" si="94"/>
        <v>1.2859321700854702</v>
      </c>
      <c r="BA63" s="102">
        <f t="shared" si="95"/>
        <v>0.22963074465811967</v>
      </c>
      <c r="BB63" s="102">
        <f t="shared" si="96"/>
        <v>1.1481537232905983</v>
      </c>
      <c r="BC63" s="101">
        <f t="shared" si="97"/>
        <v>9.185229786324786</v>
      </c>
      <c r="BD63" s="102">
        <f t="shared" si="98"/>
        <v>3.85779651025641</v>
      </c>
      <c r="BE63" s="102">
        <f t="shared" si="99"/>
        <v>2.5718643401709405</v>
      </c>
      <c r="BF63" s="102">
        <f t="shared" si="100"/>
        <v>0.45926148931623934</v>
      </c>
      <c r="BG63" s="102">
        <f t="shared" si="101"/>
        <v>2.2963074465811966</v>
      </c>
      <c r="BH63" s="86"/>
    </row>
    <row r="64" spans="1:60" ht="15" hidden="1">
      <c r="A64" s="110" t="s">
        <v>68</v>
      </c>
      <c r="B64" s="149">
        <v>1</v>
      </c>
      <c r="C64" s="98">
        <f t="shared" si="51"/>
        <v>85529</v>
      </c>
      <c r="D64" s="98">
        <f t="shared" si="52"/>
        <v>85529</v>
      </c>
      <c r="E64" s="112">
        <f t="shared" si="53"/>
        <v>20.987174504469493</v>
      </c>
      <c r="F64" s="102">
        <v>27</v>
      </c>
      <c r="G64" s="113">
        <f t="shared" si="54"/>
        <v>20.76923076923077</v>
      </c>
      <c r="H64" s="102">
        <f t="shared" si="55"/>
        <v>27</v>
      </c>
      <c r="I64" s="114">
        <f t="shared" si="56"/>
        <v>15.976331360946746</v>
      </c>
      <c r="J64" s="112">
        <f t="shared" si="57"/>
        <v>13.991449669646329</v>
      </c>
      <c r="K64" s="102">
        <f t="shared" si="58"/>
        <v>18</v>
      </c>
      <c r="L64" s="102">
        <f t="shared" si="59"/>
        <v>13.846153846153845</v>
      </c>
      <c r="M64" s="102">
        <f t="shared" si="60"/>
        <v>18</v>
      </c>
      <c r="N64" s="115">
        <f t="shared" si="61"/>
        <v>10.650887573964498</v>
      </c>
      <c r="O64" s="112">
        <f t="shared" si="62"/>
        <v>1013.6770370370369</v>
      </c>
      <c r="P64" s="102">
        <f t="shared" si="63"/>
        <v>1564.863925925926</v>
      </c>
      <c r="Q64" s="102">
        <f t="shared" si="64"/>
        <v>158.38703703703703</v>
      </c>
      <c r="R64" s="102">
        <f t="shared" si="65"/>
        <v>1338.3704629629628</v>
      </c>
      <c r="S64" s="114">
        <f t="shared" si="66"/>
        <v>4075.2984629629627</v>
      </c>
      <c r="T64" s="101">
        <f t="shared" si="67"/>
        <v>1520.5155555555555</v>
      </c>
      <c r="U64" s="101">
        <f t="shared" si="68"/>
        <v>2347.2958888888893</v>
      </c>
      <c r="V64" s="101">
        <f t="shared" si="69"/>
        <v>237.58055555555555</v>
      </c>
      <c r="W64" s="101">
        <f t="shared" si="70"/>
        <v>2007.5556944444443</v>
      </c>
      <c r="X64" s="116">
        <f t="shared" si="71"/>
        <v>6112.947694444444</v>
      </c>
      <c r="Y64" s="112">
        <f t="shared" si="72"/>
        <v>4075.2984629629623</v>
      </c>
      <c r="Z64" s="113"/>
      <c r="AA64" s="113"/>
      <c r="AB64" s="113">
        <f t="shared" si="73"/>
        <v>6112.947694444444</v>
      </c>
      <c r="AC64" s="102">
        <f t="shared" si="74"/>
        <v>4075.2984629629623</v>
      </c>
      <c r="AD64" s="102">
        <f t="shared" si="75"/>
        <v>17.415805397277616</v>
      </c>
      <c r="AE64" s="115">
        <f t="shared" si="76"/>
        <v>26.123708095916424</v>
      </c>
      <c r="AF64" s="115">
        <f t="shared" si="77"/>
        <v>26.123708095916427</v>
      </c>
      <c r="AG64" s="102">
        <f t="shared" si="78"/>
        <v>4.353951349319404</v>
      </c>
      <c r="AH64" s="102">
        <f t="shared" si="79"/>
        <v>8.707902698638808</v>
      </c>
      <c r="AI64" s="99">
        <f t="shared" si="80"/>
        <v>17.415805397277616</v>
      </c>
      <c r="AJ64" s="101">
        <v>32</v>
      </c>
      <c r="AK64" s="102">
        <f t="shared" si="81"/>
        <v>38</v>
      </c>
      <c r="AL64" s="102">
        <v>5</v>
      </c>
      <c r="AM64" s="114">
        <v>25</v>
      </c>
      <c r="AN64" s="112">
        <f t="shared" si="82"/>
        <v>17.415805397277616</v>
      </c>
      <c r="AO64" s="102">
        <f t="shared" si="83"/>
        <v>5.5730577271288375</v>
      </c>
      <c r="AP64" s="102">
        <f t="shared" si="84"/>
        <v>6.618006050965494</v>
      </c>
      <c r="AQ64" s="102">
        <f t="shared" si="85"/>
        <v>0.8707902698638809</v>
      </c>
      <c r="AR64" s="114">
        <f t="shared" si="86"/>
        <v>4.353951349319404</v>
      </c>
      <c r="AS64" s="101">
        <f t="shared" si="87"/>
        <v>26.123708095916427</v>
      </c>
      <c r="AT64" s="102">
        <f t="shared" si="88"/>
        <v>8.359586590693256</v>
      </c>
      <c r="AU64" s="102">
        <f t="shared" si="89"/>
        <v>9.927009076448241</v>
      </c>
      <c r="AV64" s="102">
        <f t="shared" si="90"/>
        <v>1.3061854047958212</v>
      </c>
      <c r="AW64" s="114">
        <f t="shared" si="91"/>
        <v>6.530927023979106</v>
      </c>
      <c r="AX64" s="101">
        <f t="shared" si="92"/>
        <v>4.353951349319404</v>
      </c>
      <c r="AY64" s="102">
        <f t="shared" si="93"/>
        <v>1.3932644317822094</v>
      </c>
      <c r="AZ64" s="102">
        <f t="shared" si="94"/>
        <v>1.6545015127413736</v>
      </c>
      <c r="BA64" s="102">
        <f t="shared" si="95"/>
        <v>0.21769756746597022</v>
      </c>
      <c r="BB64" s="102">
        <f t="shared" si="96"/>
        <v>1.088487837329851</v>
      </c>
      <c r="BC64" s="101">
        <f t="shared" si="97"/>
        <v>8.707902698638808</v>
      </c>
      <c r="BD64" s="102">
        <f t="shared" si="98"/>
        <v>2.7865288635644188</v>
      </c>
      <c r="BE64" s="102">
        <f t="shared" si="99"/>
        <v>3.309003025482747</v>
      </c>
      <c r="BF64" s="102">
        <f t="shared" si="100"/>
        <v>0.43539513493194043</v>
      </c>
      <c r="BG64" s="102">
        <f t="shared" si="101"/>
        <v>2.176975674659702</v>
      </c>
      <c r="BH64" s="86"/>
    </row>
    <row r="65" spans="1:60" ht="15" hidden="1">
      <c r="A65" s="110" t="s">
        <v>69</v>
      </c>
      <c r="B65" s="149">
        <v>1</v>
      </c>
      <c r="C65" s="98">
        <f t="shared" si="51"/>
        <v>85529</v>
      </c>
      <c r="D65" s="98">
        <f t="shared" si="52"/>
        <v>85529</v>
      </c>
      <c r="E65" s="112">
        <f t="shared" si="53"/>
        <v>15.615384615384615</v>
      </c>
      <c r="F65" s="102">
        <v>29</v>
      </c>
      <c r="G65" s="113">
        <v>14</v>
      </c>
      <c r="H65" s="102">
        <f t="shared" si="55"/>
        <v>29</v>
      </c>
      <c r="I65" s="114">
        <f t="shared" si="56"/>
        <v>10.769230769230768</v>
      </c>
      <c r="J65" s="112">
        <f t="shared" si="57"/>
        <v>11.11111111111111</v>
      </c>
      <c r="K65" s="102">
        <v>20</v>
      </c>
      <c r="L65" s="102">
        <v>10</v>
      </c>
      <c r="M65" s="102">
        <f t="shared" si="60"/>
        <v>19.333333333333332</v>
      </c>
      <c r="N65" s="115">
        <f t="shared" si="61"/>
        <v>7.179487179487179</v>
      </c>
      <c r="O65" s="112">
        <f t="shared" si="62"/>
        <v>589.8551724137931</v>
      </c>
      <c r="P65" s="102">
        <f t="shared" si="63"/>
        <v>4887.371428571429</v>
      </c>
      <c r="Q65" s="102">
        <f t="shared" si="64"/>
        <v>0</v>
      </c>
      <c r="R65" s="102">
        <f t="shared" si="65"/>
        <v>0</v>
      </c>
      <c r="S65" s="114">
        <f t="shared" si="66"/>
        <v>5477.226600985222</v>
      </c>
      <c r="T65" s="101">
        <f t="shared" si="67"/>
        <v>855.29</v>
      </c>
      <c r="U65" s="101">
        <f t="shared" si="68"/>
        <v>6842.32</v>
      </c>
      <c r="V65" s="101">
        <v>0</v>
      </c>
      <c r="W65" s="101">
        <v>0</v>
      </c>
      <c r="X65" s="116">
        <f t="shared" si="71"/>
        <v>7697.61</v>
      </c>
      <c r="Y65" s="112">
        <f t="shared" si="72"/>
        <v>5477.226600985222</v>
      </c>
      <c r="Z65" s="113"/>
      <c r="AA65" s="113"/>
      <c r="AB65" s="113">
        <f t="shared" si="73"/>
        <v>7697.610000000001</v>
      </c>
      <c r="AC65" s="102">
        <f t="shared" si="74"/>
        <v>5477.226600985222</v>
      </c>
      <c r="AD65" s="102">
        <f t="shared" si="75"/>
        <v>23.40695128626163</v>
      </c>
      <c r="AE65" s="115">
        <f t="shared" si="76"/>
        <v>35.110426929392446</v>
      </c>
      <c r="AF65" s="115">
        <f t="shared" si="77"/>
        <v>32.89576923076923</v>
      </c>
      <c r="AG65" s="102">
        <f t="shared" si="78"/>
        <v>5.851737821565408</v>
      </c>
      <c r="AH65" s="102">
        <f t="shared" si="79"/>
        <v>11.703475643130815</v>
      </c>
      <c r="AI65" s="99">
        <f t="shared" si="80"/>
        <v>23.40695128626163</v>
      </c>
      <c r="AJ65" s="101">
        <v>20</v>
      </c>
      <c r="AK65" s="102">
        <f t="shared" si="81"/>
        <v>80</v>
      </c>
      <c r="AL65" s="102">
        <v>0</v>
      </c>
      <c r="AM65" s="114">
        <v>0</v>
      </c>
      <c r="AN65" s="112">
        <f t="shared" si="82"/>
        <v>23.40695128626163</v>
      </c>
      <c r="AO65" s="102">
        <f t="shared" si="83"/>
        <v>4.6813902572523265</v>
      </c>
      <c r="AP65" s="102">
        <f t="shared" si="84"/>
        <v>18.725561029009306</v>
      </c>
      <c r="AQ65" s="102">
        <f t="shared" si="85"/>
        <v>0</v>
      </c>
      <c r="AR65" s="114">
        <f t="shared" si="86"/>
        <v>0</v>
      </c>
      <c r="AS65" s="101">
        <f t="shared" si="87"/>
        <v>35.110426929392446</v>
      </c>
      <c r="AT65" s="102">
        <f t="shared" si="88"/>
        <v>7.02208538587849</v>
      </c>
      <c r="AU65" s="102">
        <f t="shared" si="89"/>
        <v>28.08834154351396</v>
      </c>
      <c r="AV65" s="102">
        <f t="shared" si="90"/>
        <v>0</v>
      </c>
      <c r="AW65" s="114">
        <f t="shared" si="91"/>
        <v>0</v>
      </c>
      <c r="AX65" s="101">
        <f t="shared" si="92"/>
        <v>5.851737821565408</v>
      </c>
      <c r="AY65" s="102">
        <f t="shared" si="93"/>
        <v>1.1703475643130816</v>
      </c>
      <c r="AZ65" s="102">
        <f t="shared" si="94"/>
        <v>4.6813902572523265</v>
      </c>
      <c r="BA65" s="102">
        <f t="shared" si="95"/>
        <v>0</v>
      </c>
      <c r="BB65" s="102">
        <f t="shared" si="96"/>
        <v>0</v>
      </c>
      <c r="BC65" s="101">
        <f t="shared" si="97"/>
        <v>11.703475643130815</v>
      </c>
      <c r="BD65" s="102">
        <f t="shared" si="98"/>
        <v>2.3406951286261632</v>
      </c>
      <c r="BE65" s="102">
        <f t="shared" si="99"/>
        <v>9.362780514504653</v>
      </c>
      <c r="BF65" s="102">
        <f t="shared" si="100"/>
        <v>0</v>
      </c>
      <c r="BG65" s="102">
        <f t="shared" si="101"/>
        <v>0</v>
      </c>
      <c r="BH65" s="86"/>
    </row>
    <row r="66" spans="1:60" ht="15" hidden="1">
      <c r="A66" s="110" t="s">
        <v>70</v>
      </c>
      <c r="B66" s="149">
        <v>0.5</v>
      </c>
      <c r="C66" s="98">
        <f t="shared" si="51"/>
        <v>85529</v>
      </c>
      <c r="D66" s="98">
        <f t="shared" si="52"/>
        <v>42764.5</v>
      </c>
      <c r="E66" s="112">
        <f t="shared" si="53"/>
        <v>22.22627737226277</v>
      </c>
      <c r="F66" s="102">
        <v>29</v>
      </c>
      <c r="G66" s="113">
        <v>21</v>
      </c>
      <c r="H66" s="102">
        <f t="shared" si="55"/>
        <v>29</v>
      </c>
      <c r="I66" s="114">
        <f t="shared" si="56"/>
        <v>16.153846153846153</v>
      </c>
      <c r="J66" s="112">
        <f t="shared" si="57"/>
        <v>16.129032258064516</v>
      </c>
      <c r="K66" s="102">
        <v>20</v>
      </c>
      <c r="L66" s="102">
        <f>K66/1.3</f>
        <v>15.384615384615383</v>
      </c>
      <c r="M66" s="102">
        <f t="shared" si="60"/>
        <v>19.333333333333332</v>
      </c>
      <c r="N66" s="115">
        <f t="shared" si="61"/>
        <v>10.769230769230768</v>
      </c>
      <c r="O66" s="112">
        <f t="shared" si="62"/>
        <v>294.92758620689654</v>
      </c>
      <c r="P66" s="102">
        <f t="shared" si="63"/>
        <v>1629.1238095238095</v>
      </c>
      <c r="Q66" s="102">
        <f t="shared" si="64"/>
        <v>0</v>
      </c>
      <c r="R66" s="102">
        <f t="shared" si="65"/>
        <v>0</v>
      </c>
      <c r="S66" s="114">
        <f t="shared" si="66"/>
        <v>1924.0513957307062</v>
      </c>
      <c r="T66" s="101">
        <f t="shared" si="67"/>
        <v>427.645</v>
      </c>
      <c r="U66" s="101">
        <f t="shared" si="68"/>
        <v>2223.754</v>
      </c>
      <c r="V66" s="101">
        <v>0</v>
      </c>
      <c r="W66" s="101">
        <v>0</v>
      </c>
      <c r="X66" s="116">
        <f t="shared" si="71"/>
        <v>2651.399</v>
      </c>
      <c r="Y66" s="112">
        <f t="shared" si="72"/>
        <v>1924.0513957307062</v>
      </c>
      <c r="Z66" s="113"/>
      <c r="AA66" s="113"/>
      <c r="AB66" s="113">
        <f t="shared" si="73"/>
        <v>2651.399</v>
      </c>
      <c r="AC66" s="102">
        <f t="shared" si="74"/>
        <v>3848.1027914614124</v>
      </c>
      <c r="AD66" s="102">
        <f t="shared" si="75"/>
        <v>16.44488372419407</v>
      </c>
      <c r="AE66" s="115">
        <f t="shared" si="76"/>
        <v>24.667325586291106</v>
      </c>
      <c r="AF66" s="115">
        <f t="shared" si="77"/>
        <v>22.661529914529915</v>
      </c>
      <c r="AG66" s="102">
        <f t="shared" si="78"/>
        <v>4.111220931048518</v>
      </c>
      <c r="AH66" s="102">
        <f t="shared" si="79"/>
        <v>8.222441862097035</v>
      </c>
      <c r="AI66" s="99">
        <f t="shared" si="80"/>
        <v>8.222441862097035</v>
      </c>
      <c r="AJ66" s="101">
        <v>20</v>
      </c>
      <c r="AK66" s="102">
        <f t="shared" si="81"/>
        <v>80</v>
      </c>
      <c r="AL66" s="102">
        <v>0</v>
      </c>
      <c r="AM66" s="114">
        <v>0</v>
      </c>
      <c r="AN66" s="112">
        <f t="shared" si="82"/>
        <v>16.44488372419407</v>
      </c>
      <c r="AO66" s="102">
        <f t="shared" si="83"/>
        <v>3.2889767448388145</v>
      </c>
      <c r="AP66" s="102">
        <f t="shared" si="84"/>
        <v>13.155906979355258</v>
      </c>
      <c r="AQ66" s="102">
        <f t="shared" si="85"/>
        <v>0</v>
      </c>
      <c r="AR66" s="114">
        <f t="shared" si="86"/>
        <v>0</v>
      </c>
      <c r="AS66" s="101">
        <f t="shared" si="87"/>
        <v>24.66732558629111</v>
      </c>
      <c r="AT66" s="102">
        <f t="shared" si="88"/>
        <v>4.933465117258222</v>
      </c>
      <c r="AU66" s="102">
        <f t="shared" si="89"/>
        <v>19.733860469032887</v>
      </c>
      <c r="AV66" s="102">
        <f t="shared" si="90"/>
        <v>0</v>
      </c>
      <c r="AW66" s="114">
        <f t="shared" si="91"/>
        <v>0</v>
      </c>
      <c r="AX66" s="101">
        <f t="shared" si="92"/>
        <v>4.111220931048518</v>
      </c>
      <c r="AY66" s="102">
        <f t="shared" si="93"/>
        <v>0.8222441862097036</v>
      </c>
      <c r="AZ66" s="102">
        <f t="shared" si="94"/>
        <v>3.2889767448388145</v>
      </c>
      <c r="BA66" s="102">
        <f t="shared" si="95"/>
        <v>0</v>
      </c>
      <c r="BB66" s="102">
        <f t="shared" si="96"/>
        <v>0</v>
      </c>
      <c r="BC66" s="101">
        <f t="shared" si="97"/>
        <v>8.222441862097035</v>
      </c>
      <c r="BD66" s="102">
        <f t="shared" si="98"/>
        <v>1.6444883724194073</v>
      </c>
      <c r="BE66" s="102">
        <f t="shared" si="99"/>
        <v>6.577953489677629</v>
      </c>
      <c r="BF66" s="102">
        <f t="shared" si="100"/>
        <v>0</v>
      </c>
      <c r="BG66" s="102">
        <f t="shared" si="101"/>
        <v>0</v>
      </c>
      <c r="BH66" s="86"/>
    </row>
    <row r="67" spans="1:60" ht="15" hidden="1">
      <c r="A67" s="134" t="s">
        <v>71</v>
      </c>
      <c r="B67" s="150">
        <v>1</v>
      </c>
      <c r="C67" s="98">
        <f t="shared" si="51"/>
        <v>85529</v>
      </c>
      <c r="D67" s="98">
        <f t="shared" si="52"/>
        <v>85529</v>
      </c>
      <c r="E67" s="112">
        <f t="shared" si="53"/>
        <v>24.04809619238477</v>
      </c>
      <c r="F67" s="102">
        <v>30</v>
      </c>
      <c r="G67" s="113">
        <f>F67/1.3</f>
        <v>23.076923076923077</v>
      </c>
      <c r="H67" s="102">
        <f t="shared" si="55"/>
        <v>30</v>
      </c>
      <c r="I67" s="114">
        <f t="shared" si="56"/>
        <v>17.75147928994083</v>
      </c>
      <c r="J67" s="112">
        <f t="shared" si="57"/>
        <v>16.032064128256515</v>
      </c>
      <c r="K67" s="102">
        <f>F67/1.5</f>
        <v>20</v>
      </c>
      <c r="L67" s="102">
        <f>K67/1.3</f>
        <v>15.384615384615383</v>
      </c>
      <c r="M67" s="102">
        <f t="shared" si="60"/>
        <v>20</v>
      </c>
      <c r="N67" s="115">
        <f t="shared" si="61"/>
        <v>11.834319526627219</v>
      </c>
      <c r="O67" s="112">
        <f t="shared" si="62"/>
        <v>1140.3866666666665</v>
      </c>
      <c r="P67" s="102">
        <f t="shared" si="63"/>
        <v>926.5641666666667</v>
      </c>
      <c r="Q67" s="102">
        <f t="shared" si="64"/>
        <v>285.09666666666664</v>
      </c>
      <c r="R67" s="102">
        <f t="shared" si="65"/>
        <v>1204.5334166666667</v>
      </c>
      <c r="S67" s="114">
        <f t="shared" si="66"/>
        <v>3556.580916666667</v>
      </c>
      <c r="T67" s="101">
        <f t="shared" si="67"/>
        <v>1710.58</v>
      </c>
      <c r="U67" s="101">
        <f t="shared" si="68"/>
        <v>1389.84625</v>
      </c>
      <c r="V67" s="101">
        <f>(D67*AL67/100)/M67</f>
        <v>427.645</v>
      </c>
      <c r="W67" s="101">
        <f>(D67*AM67/100)/N67</f>
        <v>1806.800125</v>
      </c>
      <c r="X67" s="116">
        <f t="shared" si="71"/>
        <v>5334.871375</v>
      </c>
      <c r="Y67" s="112">
        <f t="shared" si="72"/>
        <v>3556.580916666667</v>
      </c>
      <c r="Z67" s="102"/>
      <c r="AA67" s="102"/>
      <c r="AB67" s="113">
        <f t="shared" si="73"/>
        <v>5334.871375</v>
      </c>
      <c r="AC67" s="102">
        <f t="shared" si="74"/>
        <v>3556.580916666667</v>
      </c>
      <c r="AD67" s="102">
        <f t="shared" si="75"/>
        <v>15.199063746438746</v>
      </c>
      <c r="AE67" s="115">
        <f t="shared" si="76"/>
        <v>22.79859561965812</v>
      </c>
      <c r="AF67" s="115">
        <f t="shared" si="77"/>
        <v>22.79859561965812</v>
      </c>
      <c r="AG67" s="102">
        <f t="shared" si="78"/>
        <v>3.7997659366096865</v>
      </c>
      <c r="AH67" s="102">
        <f t="shared" si="79"/>
        <v>7.599531873219373</v>
      </c>
      <c r="AI67" s="99">
        <f t="shared" si="80"/>
        <v>15.199063746438746</v>
      </c>
      <c r="AJ67" s="101">
        <v>40</v>
      </c>
      <c r="AK67" s="102">
        <f t="shared" si="81"/>
        <v>25</v>
      </c>
      <c r="AL67" s="102">
        <v>10</v>
      </c>
      <c r="AM67" s="114">
        <v>25</v>
      </c>
      <c r="AN67" s="112">
        <f t="shared" si="82"/>
        <v>15.199063746438748</v>
      </c>
      <c r="AO67" s="102">
        <f t="shared" si="83"/>
        <v>6.079625498575499</v>
      </c>
      <c r="AP67" s="102">
        <f t="shared" si="84"/>
        <v>3.7997659366096865</v>
      </c>
      <c r="AQ67" s="102">
        <f t="shared" si="85"/>
        <v>1.5199063746438748</v>
      </c>
      <c r="AR67" s="114">
        <f t="shared" si="86"/>
        <v>3.7997659366096865</v>
      </c>
      <c r="AS67" s="101">
        <f t="shared" si="87"/>
        <v>22.79859561965812</v>
      </c>
      <c r="AT67" s="102">
        <f t="shared" si="88"/>
        <v>9.119438247863249</v>
      </c>
      <c r="AU67" s="102">
        <f t="shared" si="89"/>
        <v>5.69964890491453</v>
      </c>
      <c r="AV67" s="102">
        <f t="shared" si="90"/>
        <v>2.279859561965812</v>
      </c>
      <c r="AW67" s="114">
        <f t="shared" si="91"/>
        <v>5.69964890491453</v>
      </c>
      <c r="AX67" s="101">
        <f t="shared" si="92"/>
        <v>3.799765936609687</v>
      </c>
      <c r="AY67" s="102">
        <f t="shared" si="93"/>
        <v>1.5199063746438748</v>
      </c>
      <c r="AZ67" s="102">
        <f t="shared" si="94"/>
        <v>0.9499414841524216</v>
      </c>
      <c r="BA67" s="102">
        <f t="shared" si="95"/>
        <v>0.3799765936609687</v>
      </c>
      <c r="BB67" s="102">
        <f t="shared" si="96"/>
        <v>0.9499414841524216</v>
      </c>
      <c r="BC67" s="101">
        <f t="shared" si="97"/>
        <v>7.599531873219374</v>
      </c>
      <c r="BD67" s="102">
        <f t="shared" si="98"/>
        <v>3.0398127492877496</v>
      </c>
      <c r="BE67" s="102">
        <f t="shared" si="99"/>
        <v>1.8998829683048433</v>
      </c>
      <c r="BF67" s="102">
        <f t="shared" si="100"/>
        <v>0.7599531873219374</v>
      </c>
      <c r="BG67" s="102">
        <f t="shared" si="101"/>
        <v>1.8998829683048433</v>
      </c>
      <c r="BH67" s="86"/>
    </row>
    <row r="68" spans="1:60" ht="15" hidden="1">
      <c r="A68" s="134" t="s">
        <v>72</v>
      </c>
      <c r="B68" s="151"/>
      <c r="C68" s="98">
        <f t="shared" si="51"/>
        <v>85529</v>
      </c>
      <c r="D68" s="98"/>
      <c r="E68" s="112"/>
      <c r="F68" s="102"/>
      <c r="G68" s="102"/>
      <c r="H68" s="102"/>
      <c r="I68" s="114"/>
      <c r="J68" s="112"/>
      <c r="K68" s="102">
        <v>20</v>
      </c>
      <c r="L68" s="102"/>
      <c r="M68" s="102"/>
      <c r="N68" s="115"/>
      <c r="O68" s="112"/>
      <c r="P68" s="102"/>
      <c r="Q68" s="102"/>
      <c r="R68" s="102"/>
      <c r="S68" s="114"/>
      <c r="T68" s="101"/>
      <c r="U68" s="101"/>
      <c r="V68" s="101"/>
      <c r="W68" s="101"/>
      <c r="X68" s="116"/>
      <c r="Y68" s="112"/>
      <c r="Z68" s="102"/>
      <c r="AA68" s="102"/>
      <c r="AB68" s="102"/>
      <c r="AC68" s="102"/>
      <c r="AD68" s="102"/>
      <c r="AE68" s="115"/>
      <c r="AF68" s="115"/>
      <c r="AG68" s="102"/>
      <c r="AH68" s="102"/>
      <c r="AI68" s="99"/>
      <c r="AJ68" s="101">
        <v>25</v>
      </c>
      <c r="AK68" s="102">
        <f t="shared" si="81"/>
        <v>25</v>
      </c>
      <c r="AL68" s="102">
        <v>25</v>
      </c>
      <c r="AM68" s="114">
        <v>25</v>
      </c>
      <c r="AN68" s="112">
        <f t="shared" si="82"/>
        <v>0</v>
      </c>
      <c r="AO68" s="102">
        <f t="shared" si="83"/>
        <v>0</v>
      </c>
      <c r="AP68" s="102">
        <f t="shared" si="84"/>
        <v>0</v>
      </c>
      <c r="AQ68" s="102">
        <f t="shared" si="85"/>
        <v>0</v>
      </c>
      <c r="AR68" s="114">
        <f t="shared" si="86"/>
        <v>0</v>
      </c>
      <c r="AS68" s="101"/>
      <c r="AT68" s="102">
        <f t="shared" si="88"/>
        <v>0</v>
      </c>
      <c r="AU68" s="102">
        <f t="shared" si="89"/>
        <v>0</v>
      </c>
      <c r="AV68" s="102">
        <f t="shared" si="90"/>
        <v>0</v>
      </c>
      <c r="AW68" s="114">
        <f t="shared" si="91"/>
        <v>0</v>
      </c>
      <c r="AX68" s="101"/>
      <c r="AY68" s="102">
        <f t="shared" si="93"/>
        <v>0</v>
      </c>
      <c r="AZ68" s="102">
        <f t="shared" si="94"/>
        <v>0</v>
      </c>
      <c r="BA68" s="102">
        <f t="shared" si="95"/>
        <v>0</v>
      </c>
      <c r="BB68" s="102">
        <f t="shared" si="96"/>
        <v>0</v>
      </c>
      <c r="BC68" s="101"/>
      <c r="BD68" s="102"/>
      <c r="BE68" s="102"/>
      <c r="BF68" s="102"/>
      <c r="BG68" s="114"/>
      <c r="BH68" s="86"/>
    </row>
    <row r="69" spans="1:60" ht="15" hidden="1">
      <c r="A69" s="134" t="s">
        <v>71</v>
      </c>
      <c r="B69" s="98"/>
      <c r="C69" s="98">
        <f t="shared" si="51"/>
        <v>85529</v>
      </c>
      <c r="D69" s="98"/>
      <c r="E69" s="112"/>
      <c r="F69" s="102"/>
      <c r="G69" s="102"/>
      <c r="H69" s="102"/>
      <c r="I69" s="114"/>
      <c r="J69" s="112"/>
      <c r="K69" s="102">
        <v>20</v>
      </c>
      <c r="L69" s="102"/>
      <c r="M69" s="102"/>
      <c r="N69" s="115"/>
      <c r="O69" s="112"/>
      <c r="P69" s="102"/>
      <c r="Q69" s="102"/>
      <c r="R69" s="102"/>
      <c r="S69" s="114"/>
      <c r="T69" s="101"/>
      <c r="U69" s="101"/>
      <c r="V69" s="101"/>
      <c r="W69" s="101"/>
      <c r="X69" s="116"/>
      <c r="Y69" s="112"/>
      <c r="Z69" s="102"/>
      <c r="AA69" s="102"/>
      <c r="AB69" s="102"/>
      <c r="AC69" s="102"/>
      <c r="AD69" s="102"/>
      <c r="AE69" s="115"/>
      <c r="AF69" s="115"/>
      <c r="AG69" s="102"/>
      <c r="AH69" s="102"/>
      <c r="AI69" s="99"/>
      <c r="AJ69" s="101">
        <v>100</v>
      </c>
      <c r="AK69" s="102"/>
      <c r="AL69" s="102"/>
      <c r="AM69" s="114"/>
      <c r="AN69" s="112"/>
      <c r="AO69" s="102">
        <f>$AD$25*AJ69%</f>
        <v>0</v>
      </c>
      <c r="AP69" s="102"/>
      <c r="AQ69" s="102"/>
      <c r="AR69" s="114"/>
      <c r="AS69" s="101"/>
      <c r="AT69" s="102">
        <f t="shared" si="88"/>
        <v>0</v>
      </c>
      <c r="AU69" s="102"/>
      <c r="AV69" s="102"/>
      <c r="AW69" s="114"/>
      <c r="AX69" s="101"/>
      <c r="AY69" s="102"/>
      <c r="AZ69" s="102"/>
      <c r="BA69" s="102"/>
      <c r="BB69" s="114"/>
      <c r="BC69" s="101"/>
      <c r="BD69" s="102"/>
      <c r="BE69" s="102"/>
      <c r="BF69" s="102"/>
      <c r="BG69" s="114"/>
      <c r="BH69" s="86"/>
    </row>
    <row r="70" spans="1:60" ht="15" hidden="1">
      <c r="A70" s="134" t="s">
        <v>73</v>
      </c>
      <c r="B70" s="98"/>
      <c r="C70" s="98">
        <f t="shared" si="51"/>
        <v>85529</v>
      </c>
      <c r="D70" s="98"/>
      <c r="E70" s="112"/>
      <c r="F70" s="102"/>
      <c r="G70" s="102"/>
      <c r="H70" s="102"/>
      <c r="I70" s="114"/>
      <c r="J70" s="112"/>
      <c r="K70" s="102">
        <v>20</v>
      </c>
      <c r="L70" s="102"/>
      <c r="M70" s="102"/>
      <c r="N70" s="115"/>
      <c r="O70" s="112"/>
      <c r="P70" s="102"/>
      <c r="Q70" s="102"/>
      <c r="R70" s="102"/>
      <c r="S70" s="114"/>
      <c r="T70" s="101"/>
      <c r="U70" s="101"/>
      <c r="V70" s="101"/>
      <c r="W70" s="101"/>
      <c r="X70" s="116"/>
      <c r="Y70" s="112"/>
      <c r="Z70" s="102"/>
      <c r="AA70" s="102"/>
      <c r="AB70" s="102"/>
      <c r="AC70" s="102"/>
      <c r="AD70" s="102"/>
      <c r="AE70" s="115"/>
      <c r="AF70" s="115"/>
      <c r="AG70" s="102"/>
      <c r="AH70" s="102"/>
      <c r="AI70" s="99"/>
      <c r="AJ70" s="101">
        <v>100</v>
      </c>
      <c r="AK70" s="102"/>
      <c r="AL70" s="102"/>
      <c r="AM70" s="114"/>
      <c r="AN70" s="112"/>
      <c r="AO70" s="102">
        <f>$AD$25*AJ70%</f>
        <v>0</v>
      </c>
      <c r="AP70" s="102"/>
      <c r="AQ70" s="102"/>
      <c r="AR70" s="114"/>
      <c r="AS70" s="101"/>
      <c r="AT70" s="102">
        <f>$AE$25*AJ70%</f>
        <v>0</v>
      </c>
      <c r="AU70" s="102"/>
      <c r="AV70" s="102"/>
      <c r="AW70" s="114"/>
      <c r="AX70" s="101"/>
      <c r="AY70" s="102"/>
      <c r="AZ70" s="102"/>
      <c r="BA70" s="102"/>
      <c r="BB70" s="114"/>
      <c r="BC70" s="101"/>
      <c r="BD70" s="102"/>
      <c r="BE70" s="102"/>
      <c r="BF70" s="102"/>
      <c r="BG70" s="114"/>
      <c r="BH70" s="86"/>
    </row>
    <row r="71" spans="1:60" ht="15" hidden="1">
      <c r="A71" s="134" t="s">
        <v>74</v>
      </c>
      <c r="B71" s="98"/>
      <c r="C71" s="98">
        <f t="shared" si="51"/>
        <v>85529</v>
      </c>
      <c r="D71" s="98"/>
      <c r="E71" s="112"/>
      <c r="F71" s="102"/>
      <c r="G71" s="102"/>
      <c r="H71" s="102"/>
      <c r="I71" s="114"/>
      <c r="J71" s="112"/>
      <c r="K71" s="102"/>
      <c r="L71" s="102"/>
      <c r="M71" s="102"/>
      <c r="N71" s="115"/>
      <c r="O71" s="112"/>
      <c r="P71" s="102"/>
      <c r="Q71" s="102"/>
      <c r="R71" s="102"/>
      <c r="S71" s="114"/>
      <c r="T71" s="101"/>
      <c r="U71" s="101"/>
      <c r="V71" s="101"/>
      <c r="W71" s="101"/>
      <c r="X71" s="116"/>
      <c r="Y71" s="112"/>
      <c r="Z71" s="102"/>
      <c r="AA71" s="102"/>
      <c r="AB71" s="102"/>
      <c r="AC71" s="102"/>
      <c r="AD71" s="102"/>
      <c r="AE71" s="115"/>
      <c r="AF71" s="115"/>
      <c r="AG71" s="102"/>
      <c r="AH71" s="102"/>
      <c r="AI71" s="99"/>
      <c r="AJ71" s="101"/>
      <c r="AK71" s="102"/>
      <c r="AL71" s="102"/>
      <c r="AM71" s="114"/>
      <c r="AN71" s="112"/>
      <c r="AO71" s="102">
        <f>$AD$25*AJ71%</f>
        <v>0</v>
      </c>
      <c r="AP71" s="102"/>
      <c r="AQ71" s="102"/>
      <c r="AR71" s="114"/>
      <c r="AS71" s="101"/>
      <c r="AT71" s="102">
        <f>$AE$25*AJ71%</f>
        <v>0</v>
      </c>
      <c r="AU71" s="102"/>
      <c r="AV71" s="102"/>
      <c r="AW71" s="114"/>
      <c r="AX71" s="101"/>
      <c r="AY71" s="102"/>
      <c r="AZ71" s="102"/>
      <c r="BA71" s="102"/>
      <c r="BB71" s="114"/>
      <c r="BC71" s="101"/>
      <c r="BD71" s="102"/>
      <c r="BE71" s="102"/>
      <c r="BF71" s="102"/>
      <c r="BG71" s="114"/>
      <c r="BH71" s="86"/>
    </row>
    <row r="72" spans="1:60" ht="15" hidden="1">
      <c r="A72" s="110" t="s">
        <v>72</v>
      </c>
      <c r="B72" s="98"/>
      <c r="C72" s="98">
        <f t="shared" si="51"/>
        <v>85529</v>
      </c>
      <c r="D72" s="98"/>
      <c r="E72" s="112"/>
      <c r="F72" s="102"/>
      <c r="G72" s="102"/>
      <c r="H72" s="102"/>
      <c r="I72" s="114"/>
      <c r="J72" s="112"/>
      <c r="K72" s="102">
        <v>20</v>
      </c>
      <c r="L72" s="102"/>
      <c r="M72" s="102"/>
      <c r="N72" s="115"/>
      <c r="O72" s="112"/>
      <c r="P72" s="102"/>
      <c r="Q72" s="102"/>
      <c r="R72" s="102"/>
      <c r="S72" s="114"/>
      <c r="T72" s="101"/>
      <c r="U72" s="101"/>
      <c r="V72" s="101"/>
      <c r="W72" s="101"/>
      <c r="X72" s="116"/>
      <c r="Y72" s="112"/>
      <c r="Z72" s="102"/>
      <c r="AA72" s="102"/>
      <c r="AB72" s="102"/>
      <c r="AC72" s="102"/>
      <c r="AD72" s="102"/>
      <c r="AE72" s="115"/>
      <c r="AF72" s="115"/>
      <c r="AG72" s="102"/>
      <c r="AH72" s="102"/>
      <c r="AI72" s="99"/>
      <c r="AJ72" s="101">
        <v>100</v>
      </c>
      <c r="AK72" s="102"/>
      <c r="AL72" s="102"/>
      <c r="AM72" s="114"/>
      <c r="AN72" s="112"/>
      <c r="AO72" s="102"/>
      <c r="AP72" s="102"/>
      <c r="AQ72" s="102"/>
      <c r="AR72" s="114"/>
      <c r="AS72" s="101"/>
      <c r="AT72" s="102"/>
      <c r="AU72" s="102"/>
      <c r="AV72" s="102"/>
      <c r="AW72" s="114"/>
      <c r="AX72" s="101"/>
      <c r="AY72" s="102"/>
      <c r="AZ72" s="102"/>
      <c r="BA72" s="102"/>
      <c r="BB72" s="114"/>
      <c r="BC72" s="101"/>
      <c r="BD72" s="102"/>
      <c r="BE72" s="102"/>
      <c r="BF72" s="102"/>
      <c r="BG72" s="114"/>
      <c r="BH72" s="86"/>
    </row>
    <row r="73" spans="1:60" ht="15" hidden="1">
      <c r="A73" s="110" t="s">
        <v>75</v>
      </c>
      <c r="B73" s="98"/>
      <c r="C73" s="98">
        <f t="shared" si="51"/>
        <v>85529</v>
      </c>
      <c r="D73" s="98"/>
      <c r="E73" s="112"/>
      <c r="F73" s="102"/>
      <c r="G73" s="102"/>
      <c r="H73" s="102"/>
      <c r="I73" s="114"/>
      <c r="J73" s="112"/>
      <c r="K73" s="102">
        <v>20</v>
      </c>
      <c r="L73" s="102"/>
      <c r="M73" s="102"/>
      <c r="N73" s="115"/>
      <c r="O73" s="112"/>
      <c r="P73" s="102"/>
      <c r="Q73" s="102"/>
      <c r="R73" s="102"/>
      <c r="S73" s="114"/>
      <c r="T73" s="101"/>
      <c r="U73" s="101"/>
      <c r="V73" s="101"/>
      <c r="W73" s="101"/>
      <c r="X73" s="116"/>
      <c r="Y73" s="112"/>
      <c r="Z73" s="102"/>
      <c r="AA73" s="102"/>
      <c r="AB73" s="102"/>
      <c r="AC73" s="102"/>
      <c r="AD73" s="102"/>
      <c r="AE73" s="115"/>
      <c r="AF73" s="115"/>
      <c r="AG73" s="102"/>
      <c r="AH73" s="102"/>
      <c r="AI73" s="99"/>
      <c r="AJ73" s="101">
        <v>100</v>
      </c>
      <c r="AK73" s="102"/>
      <c r="AL73" s="102"/>
      <c r="AM73" s="114"/>
      <c r="AN73" s="112"/>
      <c r="AO73" s="102"/>
      <c r="AP73" s="102"/>
      <c r="AQ73" s="102"/>
      <c r="AR73" s="114"/>
      <c r="AS73" s="101"/>
      <c r="AT73" s="102"/>
      <c r="AU73" s="102"/>
      <c r="AV73" s="102"/>
      <c r="AW73" s="114"/>
      <c r="AX73" s="101"/>
      <c r="AY73" s="102"/>
      <c r="AZ73" s="102"/>
      <c r="BA73" s="102"/>
      <c r="BB73" s="114"/>
      <c r="BC73" s="101"/>
      <c r="BD73" s="102"/>
      <c r="BE73" s="102"/>
      <c r="BF73" s="102"/>
      <c r="BG73" s="114"/>
      <c r="BH73" s="86"/>
    </row>
    <row r="74" spans="1:60" ht="15" hidden="1">
      <c r="A74" s="134" t="s">
        <v>76</v>
      </c>
      <c r="B74" s="98"/>
      <c r="C74" s="98">
        <f t="shared" si="51"/>
        <v>85529</v>
      </c>
      <c r="D74" s="98"/>
      <c r="E74" s="112"/>
      <c r="F74" s="102"/>
      <c r="G74" s="102"/>
      <c r="H74" s="102"/>
      <c r="I74" s="114"/>
      <c r="J74" s="112"/>
      <c r="K74" s="102">
        <v>20</v>
      </c>
      <c r="L74" s="102"/>
      <c r="M74" s="102"/>
      <c r="N74" s="115"/>
      <c r="O74" s="112"/>
      <c r="P74" s="102"/>
      <c r="Q74" s="102"/>
      <c r="R74" s="102"/>
      <c r="S74" s="114"/>
      <c r="T74" s="101"/>
      <c r="U74" s="101"/>
      <c r="V74" s="101"/>
      <c r="W74" s="101"/>
      <c r="X74" s="116"/>
      <c r="Y74" s="112"/>
      <c r="Z74" s="102"/>
      <c r="AA74" s="102"/>
      <c r="AB74" s="102"/>
      <c r="AC74" s="102"/>
      <c r="AD74" s="102"/>
      <c r="AE74" s="115"/>
      <c r="AF74" s="115"/>
      <c r="AG74" s="102"/>
      <c r="AH74" s="102"/>
      <c r="AI74" s="99"/>
      <c r="AJ74" s="101">
        <v>100</v>
      </c>
      <c r="AK74" s="102"/>
      <c r="AL74" s="102"/>
      <c r="AM74" s="114"/>
      <c r="AN74" s="112"/>
      <c r="AO74" s="102"/>
      <c r="AP74" s="102"/>
      <c r="AQ74" s="102"/>
      <c r="AR74" s="114"/>
      <c r="AS74" s="101"/>
      <c r="AT74" s="102"/>
      <c r="AU74" s="102"/>
      <c r="AV74" s="102"/>
      <c r="AW74" s="114"/>
      <c r="AX74" s="101"/>
      <c r="AY74" s="102"/>
      <c r="AZ74" s="102"/>
      <c r="BA74" s="102"/>
      <c r="BB74" s="114"/>
      <c r="BC74" s="101"/>
      <c r="BD74" s="102"/>
      <c r="BE74" s="102"/>
      <c r="BF74" s="102"/>
      <c r="BG74" s="114"/>
      <c r="BH74" s="86"/>
    </row>
    <row r="75" spans="1:60" ht="15" hidden="1">
      <c r="A75" s="135" t="s">
        <v>72</v>
      </c>
      <c r="B75" s="119"/>
      <c r="C75" s="119">
        <f t="shared" si="51"/>
        <v>85529</v>
      </c>
      <c r="D75" s="119"/>
      <c r="E75" s="120"/>
      <c r="F75" s="121"/>
      <c r="G75" s="121"/>
      <c r="H75" s="121"/>
      <c r="I75" s="123"/>
      <c r="J75" s="112"/>
      <c r="K75" s="121">
        <v>20</v>
      </c>
      <c r="L75" s="121"/>
      <c r="M75" s="121"/>
      <c r="N75" s="124"/>
      <c r="O75" s="112"/>
      <c r="P75" s="102"/>
      <c r="Q75" s="102"/>
      <c r="R75" s="102"/>
      <c r="S75" s="114"/>
      <c r="T75" s="101"/>
      <c r="U75" s="101"/>
      <c r="V75" s="101"/>
      <c r="W75" s="101"/>
      <c r="X75" s="116"/>
      <c r="Y75" s="112"/>
      <c r="Z75" s="121"/>
      <c r="AA75" s="121"/>
      <c r="AB75" s="121"/>
      <c r="AC75" s="121"/>
      <c r="AD75" s="121"/>
      <c r="AE75" s="124"/>
      <c r="AF75" s="124"/>
      <c r="AG75" s="121"/>
      <c r="AH75" s="121"/>
      <c r="AI75" s="136"/>
      <c r="AJ75" s="125">
        <v>100</v>
      </c>
      <c r="AK75" s="121"/>
      <c r="AL75" s="121"/>
      <c r="AM75" s="123"/>
      <c r="AN75" s="120"/>
      <c r="AO75" s="121"/>
      <c r="AP75" s="121"/>
      <c r="AQ75" s="121"/>
      <c r="AR75" s="123"/>
      <c r="AS75" s="125"/>
      <c r="AT75" s="121"/>
      <c r="AU75" s="121"/>
      <c r="AV75" s="121"/>
      <c r="AW75" s="123"/>
      <c r="AX75" s="125"/>
      <c r="AY75" s="121"/>
      <c r="AZ75" s="121"/>
      <c r="BA75" s="121"/>
      <c r="BB75" s="123"/>
      <c r="BC75" s="125"/>
      <c r="BD75" s="121"/>
      <c r="BE75" s="121"/>
      <c r="BF75" s="121"/>
      <c r="BG75" s="123"/>
      <c r="BH75" s="86"/>
    </row>
    <row r="76" spans="1:60" ht="15" hidden="1">
      <c r="A76" s="130" t="s">
        <v>77</v>
      </c>
      <c r="B76" s="131">
        <f>B57+B67</f>
        <v>14.75</v>
      </c>
      <c r="C76" s="85">
        <f t="shared" si="51"/>
        <v>85529</v>
      </c>
      <c r="D76" s="85">
        <f>D57+D67</f>
        <v>1261552.75</v>
      </c>
      <c r="E76" s="89"/>
      <c r="F76" s="90"/>
      <c r="G76" s="90"/>
      <c r="H76" s="90"/>
      <c r="I76" s="92"/>
      <c r="J76" s="89"/>
      <c r="K76" s="90"/>
      <c r="L76" s="90"/>
      <c r="M76" s="90"/>
      <c r="N76" s="95"/>
      <c r="O76" s="152"/>
      <c r="P76" s="153"/>
      <c r="Q76" s="153"/>
      <c r="R76" s="153"/>
      <c r="S76" s="154"/>
      <c r="T76" s="93"/>
      <c r="U76" s="90"/>
      <c r="V76" s="90"/>
      <c r="W76" s="92"/>
      <c r="X76" s="94"/>
      <c r="Y76" s="89">
        <f>Y57+Y67</f>
        <v>60554.257046345556</v>
      </c>
      <c r="Z76" s="90"/>
      <c r="AA76" s="90"/>
      <c r="AB76" s="90"/>
      <c r="AC76" s="90"/>
      <c r="AD76" s="90"/>
      <c r="AE76" s="95"/>
      <c r="AF76" s="94"/>
      <c r="AG76" s="85"/>
      <c r="AH76" s="85"/>
      <c r="AI76" s="85">
        <f>AI57+AI67</f>
        <v>258.778876266434</v>
      </c>
      <c r="AJ76" s="93"/>
      <c r="AK76" s="90"/>
      <c r="AL76" s="90"/>
      <c r="AM76" s="92"/>
      <c r="AN76" s="89"/>
      <c r="AO76" s="90"/>
      <c r="AP76" s="90"/>
      <c r="AQ76" s="90"/>
      <c r="AR76" s="92"/>
      <c r="AS76" s="93"/>
      <c r="AT76" s="90"/>
      <c r="AU76" s="90"/>
      <c r="AV76" s="90"/>
      <c r="AW76" s="92"/>
      <c r="AX76" s="93"/>
      <c r="AY76" s="90"/>
      <c r="AZ76" s="90"/>
      <c r="BA76" s="90"/>
      <c r="BB76" s="92"/>
      <c r="BC76" s="93"/>
      <c r="BD76" s="90"/>
      <c r="BE76" s="90"/>
      <c r="BF76" s="90"/>
      <c r="BG76" s="92"/>
      <c r="BH76" s="86"/>
    </row>
    <row r="77" spans="1:60" ht="15" hidden="1">
      <c r="A77" s="137"/>
      <c r="B77" s="138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6"/>
    </row>
    <row r="78" spans="1:60" ht="15">
      <c r="A78" s="137"/>
      <c r="B78" s="138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6"/>
    </row>
    <row r="79" spans="1:60" ht="15">
      <c r="A79" s="137"/>
      <c r="B79" s="138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6"/>
    </row>
    <row r="80" spans="1:60" ht="15">
      <c r="A80" s="137"/>
      <c r="B80" s="138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6"/>
    </row>
    <row r="81" spans="1:60" ht="15">
      <c r="A81" s="137"/>
      <c r="B81" s="138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6"/>
    </row>
    <row r="82" spans="20:60" ht="15" hidden="1">
      <c r="T82" s="155"/>
      <c r="U82" s="155"/>
      <c r="V82" s="155"/>
      <c r="W82" s="155"/>
      <c r="Y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5"/>
      <c r="BA82" s="155"/>
      <c r="BB82" s="155"/>
      <c r="BC82" s="155"/>
      <c r="BD82" s="155"/>
      <c r="BE82" s="155"/>
      <c r="BF82" s="155"/>
      <c r="BG82" s="155"/>
      <c r="BH82" s="155"/>
    </row>
    <row r="83" spans="1:29" ht="15.75" customHeight="1" hidden="1">
      <c r="A83" s="263" t="s">
        <v>9</v>
      </c>
      <c r="B83" s="263"/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3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  <c r="AC83" s="263"/>
    </row>
    <row r="84" spans="1:59" ht="15" customHeight="1" hidden="1">
      <c r="A84" s="11" t="s">
        <v>15</v>
      </c>
      <c r="B84" s="12" t="s">
        <v>16</v>
      </c>
      <c r="C84" s="12" t="s">
        <v>17</v>
      </c>
      <c r="D84" s="12" t="s">
        <v>18</v>
      </c>
      <c r="E84" s="12" t="s">
        <v>19</v>
      </c>
      <c r="F84" s="13"/>
      <c r="G84" s="13"/>
      <c r="H84" s="13"/>
      <c r="I84" s="14"/>
      <c r="J84" s="12" t="s">
        <v>20</v>
      </c>
      <c r="K84" s="13"/>
      <c r="L84" s="13"/>
      <c r="M84" s="13"/>
      <c r="N84" s="14"/>
      <c r="O84" s="12" t="s">
        <v>107</v>
      </c>
      <c r="P84" s="13"/>
      <c r="Q84" s="13"/>
      <c r="R84" s="13"/>
      <c r="S84" s="14"/>
      <c r="T84" s="11" t="s">
        <v>24</v>
      </c>
      <c r="U84" s="15"/>
      <c r="V84" s="15"/>
      <c r="W84" s="15"/>
      <c r="X84" s="16"/>
      <c r="Y84" s="11" t="s">
        <v>23</v>
      </c>
      <c r="Z84" s="15"/>
      <c r="AA84" s="15"/>
      <c r="AB84" s="15"/>
      <c r="AC84" s="15"/>
      <c r="AD84" s="15"/>
      <c r="AE84" s="15"/>
      <c r="AF84" s="15"/>
      <c r="AG84" s="15"/>
      <c r="AH84" s="15"/>
      <c r="AI84" s="16"/>
      <c r="AJ84" s="11" t="s">
        <v>24</v>
      </c>
      <c r="AK84" s="15"/>
      <c r="AL84" s="15"/>
      <c r="AM84" s="16"/>
      <c r="AN84" s="11" t="s">
        <v>108</v>
      </c>
      <c r="AO84" s="15"/>
      <c r="AP84" s="15"/>
      <c r="AQ84" s="15"/>
      <c r="AR84" s="16"/>
      <c r="AS84" s="12" t="s">
        <v>109</v>
      </c>
      <c r="AT84" s="13"/>
      <c r="AU84" s="13"/>
      <c r="AV84" s="13"/>
      <c r="AW84" s="14"/>
      <c r="AX84" s="12" t="s">
        <v>85</v>
      </c>
      <c r="AY84" s="13"/>
      <c r="AZ84" s="13"/>
      <c r="BA84" s="13"/>
      <c r="BB84" s="14"/>
      <c r="BC84" s="12" t="s">
        <v>86</v>
      </c>
      <c r="BD84" s="13"/>
      <c r="BE84" s="13"/>
      <c r="BF84" s="13"/>
      <c r="BG84" s="14"/>
    </row>
    <row r="85" spans="1:59" ht="15" customHeight="1" hidden="1">
      <c r="A85" s="20"/>
      <c r="B85" s="21"/>
      <c r="C85" s="21"/>
      <c r="D85" s="21"/>
      <c r="E85" s="22"/>
      <c r="F85" s="23"/>
      <c r="G85" s="23"/>
      <c r="H85" s="23"/>
      <c r="I85" s="24"/>
      <c r="J85" s="22"/>
      <c r="K85" s="23"/>
      <c r="L85" s="23"/>
      <c r="M85" s="23"/>
      <c r="N85" s="24"/>
      <c r="O85" s="22"/>
      <c r="P85" s="23"/>
      <c r="Q85" s="23"/>
      <c r="R85" s="23"/>
      <c r="S85" s="24"/>
      <c r="T85" s="25"/>
      <c r="U85" s="26"/>
      <c r="V85" s="26"/>
      <c r="W85" s="26"/>
      <c r="X85" s="27"/>
      <c r="Y85" s="25"/>
      <c r="Z85" s="26"/>
      <c r="AA85" s="26"/>
      <c r="AB85" s="26"/>
      <c r="AC85" s="26"/>
      <c r="AD85" s="26"/>
      <c r="AE85" s="26"/>
      <c r="AF85" s="26"/>
      <c r="AG85" s="26"/>
      <c r="AH85" s="26"/>
      <c r="AI85" s="27"/>
      <c r="AJ85" s="25"/>
      <c r="AK85" s="26"/>
      <c r="AL85" s="26"/>
      <c r="AM85" s="27"/>
      <c r="AN85" s="25"/>
      <c r="AO85" s="26"/>
      <c r="AP85" s="26"/>
      <c r="AQ85" s="26"/>
      <c r="AR85" s="27"/>
      <c r="AS85" s="22"/>
      <c r="AT85" s="23"/>
      <c r="AU85" s="23"/>
      <c r="AV85" s="23"/>
      <c r="AW85" s="24"/>
      <c r="AX85" s="22"/>
      <c r="AY85" s="23"/>
      <c r="AZ85" s="23"/>
      <c r="BA85" s="23"/>
      <c r="BB85" s="24"/>
      <c r="BC85" s="22"/>
      <c r="BD85" s="23"/>
      <c r="BE85" s="23"/>
      <c r="BF85" s="23"/>
      <c r="BG85" s="24"/>
    </row>
    <row r="86" spans="1:59" ht="15.75" customHeight="1" hidden="1">
      <c r="A86" s="20"/>
      <c r="B86" s="21"/>
      <c r="C86" s="21"/>
      <c r="D86" s="21"/>
      <c r="E86" s="28"/>
      <c r="F86" s="29"/>
      <c r="G86" s="29"/>
      <c r="H86" s="29"/>
      <c r="I86" s="30"/>
      <c r="J86" s="28"/>
      <c r="K86" s="29"/>
      <c r="L86" s="29"/>
      <c r="M86" s="29"/>
      <c r="N86" s="30"/>
      <c r="O86" s="28"/>
      <c r="P86" s="29"/>
      <c r="Q86" s="29"/>
      <c r="R86" s="29"/>
      <c r="S86" s="30"/>
      <c r="T86" s="31"/>
      <c r="U86" s="32"/>
      <c r="V86" s="32"/>
      <c r="W86" s="32"/>
      <c r="X86" s="33"/>
      <c r="Y86" s="31"/>
      <c r="Z86" s="32"/>
      <c r="AA86" s="32"/>
      <c r="AB86" s="32"/>
      <c r="AC86" s="32"/>
      <c r="AD86" s="32"/>
      <c r="AE86" s="32"/>
      <c r="AF86" s="32"/>
      <c r="AG86" s="32"/>
      <c r="AH86" s="32"/>
      <c r="AI86" s="33"/>
      <c r="AJ86" s="31"/>
      <c r="AK86" s="32"/>
      <c r="AL86" s="32"/>
      <c r="AM86" s="33"/>
      <c r="AN86" s="31"/>
      <c r="AO86" s="32"/>
      <c r="AP86" s="32"/>
      <c r="AQ86" s="32"/>
      <c r="AR86" s="33"/>
      <c r="AS86" s="28"/>
      <c r="AT86" s="29"/>
      <c r="AU86" s="29"/>
      <c r="AV86" s="29"/>
      <c r="AW86" s="30"/>
      <c r="AX86" s="28"/>
      <c r="AY86" s="29"/>
      <c r="AZ86" s="29"/>
      <c r="BA86" s="29"/>
      <c r="BB86" s="30"/>
      <c r="BC86" s="28"/>
      <c r="BD86" s="29"/>
      <c r="BE86" s="29"/>
      <c r="BF86" s="29"/>
      <c r="BG86" s="30"/>
    </row>
    <row r="87" spans="1:59" ht="15" customHeight="1" hidden="1">
      <c r="A87" s="20"/>
      <c r="B87" s="21"/>
      <c r="C87" s="21"/>
      <c r="D87" s="21"/>
      <c r="E87" s="11" t="s">
        <v>30</v>
      </c>
      <c r="F87" s="34" t="s">
        <v>31</v>
      </c>
      <c r="G87" s="34" t="s">
        <v>32</v>
      </c>
      <c r="H87" s="34" t="s">
        <v>33</v>
      </c>
      <c r="I87" s="34" t="s">
        <v>34</v>
      </c>
      <c r="J87" s="11" t="s">
        <v>30</v>
      </c>
      <c r="K87" s="34" t="s">
        <v>31</v>
      </c>
      <c r="L87" s="34" t="s">
        <v>32</v>
      </c>
      <c r="M87" s="34" t="s">
        <v>33</v>
      </c>
      <c r="N87" s="34" t="s">
        <v>34</v>
      </c>
      <c r="O87" s="264" t="s">
        <v>36</v>
      </c>
      <c r="P87" s="265" t="s">
        <v>37</v>
      </c>
      <c r="Q87" s="265" t="s">
        <v>38</v>
      </c>
      <c r="R87" s="266" t="s">
        <v>39</v>
      </c>
      <c r="S87" s="267" t="s">
        <v>40</v>
      </c>
      <c r="T87" s="34" t="s">
        <v>36</v>
      </c>
      <c r="U87" s="34" t="s">
        <v>37</v>
      </c>
      <c r="V87" s="34" t="s">
        <v>38</v>
      </c>
      <c r="W87" s="41" t="s">
        <v>39</v>
      </c>
      <c r="X87" s="34" t="s">
        <v>40</v>
      </c>
      <c r="Y87" s="36" t="s">
        <v>110</v>
      </c>
      <c r="Z87" s="42"/>
      <c r="AA87" s="43"/>
      <c r="AB87" s="268"/>
      <c r="AC87" s="34" t="s">
        <v>43</v>
      </c>
      <c r="AD87" s="34" t="s">
        <v>44</v>
      </c>
      <c r="AE87" s="34" t="s">
        <v>104</v>
      </c>
      <c r="AF87" s="44"/>
      <c r="AG87" s="34" t="s">
        <v>105</v>
      </c>
      <c r="AH87" s="34" t="s">
        <v>106</v>
      </c>
      <c r="AI87" s="34" t="s">
        <v>49</v>
      </c>
      <c r="AJ87" s="34" t="s">
        <v>36</v>
      </c>
      <c r="AK87" s="34" t="s">
        <v>37</v>
      </c>
      <c r="AL87" s="34" t="s">
        <v>38</v>
      </c>
      <c r="AM87" s="41" t="s">
        <v>39</v>
      </c>
      <c r="AN87" s="12" t="s">
        <v>51</v>
      </c>
      <c r="AO87" s="12" t="s">
        <v>52</v>
      </c>
      <c r="AP87" s="12" t="s">
        <v>53</v>
      </c>
      <c r="AQ87" s="12" t="s">
        <v>54</v>
      </c>
      <c r="AR87" s="12" t="s">
        <v>55</v>
      </c>
      <c r="AS87" s="12" t="s">
        <v>51</v>
      </c>
      <c r="AT87" s="12" t="s">
        <v>52</v>
      </c>
      <c r="AU87" s="12" t="s">
        <v>53</v>
      </c>
      <c r="AV87" s="12" t="s">
        <v>54</v>
      </c>
      <c r="AW87" s="12" t="s">
        <v>55</v>
      </c>
      <c r="AX87" s="12" t="s">
        <v>51</v>
      </c>
      <c r="AY87" s="12" t="s">
        <v>52</v>
      </c>
      <c r="AZ87" s="12" t="s">
        <v>53</v>
      </c>
      <c r="BA87" s="12" t="s">
        <v>54</v>
      </c>
      <c r="BB87" s="12" t="s">
        <v>55</v>
      </c>
      <c r="BC87" s="12" t="s">
        <v>51</v>
      </c>
      <c r="BD87" s="12" t="s">
        <v>52</v>
      </c>
      <c r="BE87" s="12" t="s">
        <v>53</v>
      </c>
      <c r="BF87" s="12" t="s">
        <v>54</v>
      </c>
      <c r="BG87" s="12" t="s">
        <v>55</v>
      </c>
    </row>
    <row r="88" spans="1:59" ht="15" customHeight="1" hidden="1">
      <c r="A88" s="20"/>
      <c r="B88" s="21"/>
      <c r="C88" s="21"/>
      <c r="D88" s="21"/>
      <c r="E88" s="20"/>
      <c r="F88" s="46"/>
      <c r="G88" s="46"/>
      <c r="H88" s="46"/>
      <c r="I88" s="46"/>
      <c r="J88" s="20"/>
      <c r="K88" s="46"/>
      <c r="L88" s="46"/>
      <c r="M88" s="46"/>
      <c r="N88" s="46"/>
      <c r="O88" s="54"/>
      <c r="P88" s="242"/>
      <c r="Q88" s="242"/>
      <c r="R88" s="243"/>
      <c r="S88" s="244"/>
      <c r="T88" s="46"/>
      <c r="U88" s="46"/>
      <c r="V88" s="46"/>
      <c r="W88" s="53"/>
      <c r="X88" s="46"/>
      <c r="Y88" s="54"/>
      <c r="Z88" s="55"/>
      <c r="AA88" s="56"/>
      <c r="AB88" s="268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53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</row>
    <row r="89" spans="1:59" ht="15" customHeight="1">
      <c r="A89" s="20"/>
      <c r="B89" s="21"/>
      <c r="C89" s="21"/>
      <c r="D89" s="21"/>
      <c r="E89" s="20"/>
      <c r="F89" s="46"/>
      <c r="G89" s="46"/>
      <c r="H89" s="46"/>
      <c r="I89" s="46"/>
      <c r="J89" s="20"/>
      <c r="K89" s="46"/>
      <c r="L89" s="46"/>
      <c r="M89" s="46"/>
      <c r="N89" s="46"/>
      <c r="O89" s="54"/>
      <c r="P89" s="242"/>
      <c r="Q89" s="242"/>
      <c r="R89" s="243"/>
      <c r="S89" s="244"/>
      <c r="T89" s="46"/>
      <c r="U89" s="46"/>
      <c r="V89" s="46"/>
      <c r="W89" s="53"/>
      <c r="X89" s="46"/>
      <c r="Y89" s="54"/>
      <c r="Z89" s="55"/>
      <c r="AA89" s="56"/>
      <c r="AB89" s="268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53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</row>
    <row r="90" spans="1:59" ht="15" customHeight="1">
      <c r="A90" s="20"/>
      <c r="B90" s="21"/>
      <c r="C90" s="21"/>
      <c r="D90" s="21"/>
      <c r="E90" s="20"/>
      <c r="F90" s="46"/>
      <c r="G90" s="46"/>
      <c r="H90" s="46"/>
      <c r="I90" s="46"/>
      <c r="J90" s="20"/>
      <c r="K90" s="46"/>
      <c r="L90" s="46"/>
      <c r="M90" s="46"/>
      <c r="N90" s="46"/>
      <c r="O90" s="54"/>
      <c r="P90" s="242"/>
      <c r="Q90" s="242"/>
      <c r="R90" s="243"/>
      <c r="S90" s="244"/>
      <c r="T90" s="46"/>
      <c r="U90" s="46"/>
      <c r="V90" s="46"/>
      <c r="W90" s="53"/>
      <c r="X90" s="46"/>
      <c r="Y90" s="54"/>
      <c r="Z90" s="55"/>
      <c r="AA90" s="56"/>
      <c r="AB90" s="268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53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</row>
    <row r="91" spans="1:59" ht="15.75" customHeight="1" hidden="1">
      <c r="A91" s="58"/>
      <c r="B91" s="57"/>
      <c r="C91" s="57"/>
      <c r="D91" s="57"/>
      <c r="E91" s="58"/>
      <c r="F91" s="59"/>
      <c r="G91" s="59"/>
      <c r="H91" s="59"/>
      <c r="I91" s="59"/>
      <c r="J91" s="58"/>
      <c r="K91" s="59"/>
      <c r="L91" s="59"/>
      <c r="M91" s="59"/>
      <c r="N91" s="59"/>
      <c r="O91" s="269"/>
      <c r="P91" s="270"/>
      <c r="Q91" s="270"/>
      <c r="R91" s="271"/>
      <c r="S91" s="272"/>
      <c r="T91" s="59"/>
      <c r="U91" s="59"/>
      <c r="V91" s="59"/>
      <c r="W91" s="66"/>
      <c r="X91" s="59"/>
      <c r="Y91" s="67"/>
      <c r="Z91" s="68"/>
      <c r="AA91" s="69"/>
      <c r="AB91" s="273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66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</row>
    <row r="92" spans="1:60" ht="15" hidden="1">
      <c r="A92" s="140" t="s">
        <v>62</v>
      </c>
      <c r="B92" s="212">
        <f>B93+B94+B95+B96+B97+B98+B99+B100+B101</f>
        <v>14</v>
      </c>
      <c r="C92" s="213">
        <v>85529</v>
      </c>
      <c r="D92" s="213">
        <f>D93+D94+D95+D96+D97+D98+D99+D100+D101</f>
        <v>1197406</v>
      </c>
      <c r="E92" s="247"/>
      <c r="F92" s="218"/>
      <c r="G92" s="274"/>
      <c r="H92" s="218"/>
      <c r="I92" s="275"/>
      <c r="J92" s="217"/>
      <c r="K92" s="157"/>
      <c r="L92" s="157"/>
      <c r="M92" s="157"/>
      <c r="N92" s="221"/>
      <c r="O92" s="160"/>
      <c r="P92" s="160"/>
      <c r="Q92" s="160"/>
      <c r="R92" s="160"/>
      <c r="S92" s="160"/>
      <c r="T92" s="156"/>
      <c r="U92" s="157"/>
      <c r="V92" s="157"/>
      <c r="W92" s="158"/>
      <c r="X92" s="219"/>
      <c r="Y92" s="143"/>
      <c r="Z92" s="144"/>
      <c r="AA92" s="144"/>
      <c r="AB92" s="144"/>
      <c r="AC92" s="144"/>
      <c r="AD92" s="144"/>
      <c r="AE92" s="146"/>
      <c r="AF92" s="108"/>
      <c r="AG92" s="100"/>
      <c r="AH92" s="100"/>
      <c r="AI92" s="99">
        <f>AI93+AI94+AI95+AI96+AI97+AI98+AI99+AI100+AI101</f>
        <v>233.30171217811494</v>
      </c>
      <c r="AJ92" s="156"/>
      <c r="AK92" s="157"/>
      <c r="AL92" s="157"/>
      <c r="AM92" s="158"/>
      <c r="AN92" s="217"/>
      <c r="AO92" s="157"/>
      <c r="AP92" s="157"/>
      <c r="AQ92" s="157"/>
      <c r="AR92" s="158"/>
      <c r="AS92" s="156"/>
      <c r="AT92" s="157"/>
      <c r="AU92" s="157"/>
      <c r="AV92" s="157"/>
      <c r="AW92" s="158"/>
      <c r="AX92" s="156"/>
      <c r="AY92" s="157"/>
      <c r="AZ92" s="157"/>
      <c r="BA92" s="157"/>
      <c r="BB92" s="158"/>
      <c r="BC92" s="156"/>
      <c r="BD92" s="157"/>
      <c r="BE92" s="157"/>
      <c r="BF92" s="157"/>
      <c r="BG92" s="158"/>
      <c r="BH92" s="86"/>
    </row>
    <row r="93" spans="1:60" ht="15" hidden="1">
      <c r="A93" s="110" t="s">
        <v>63</v>
      </c>
      <c r="B93" s="161">
        <v>1.5</v>
      </c>
      <c r="C93" s="162">
        <f>(ROUND(C92,0))</f>
        <v>85529</v>
      </c>
      <c r="D93" s="162">
        <f aca="true" t="shared" si="102" ref="D93:D102">C93*B93</f>
        <v>128293.5</v>
      </c>
      <c r="E93" s="112">
        <f aca="true" t="shared" si="103" ref="E93:E102">D93/S93</f>
        <v>25.167785234899334</v>
      </c>
      <c r="F93" s="102">
        <v>30</v>
      </c>
      <c r="G93" s="113">
        <f aca="true" t="shared" si="104" ref="G93:G99">F93/1.3</f>
        <v>23.076923076923077</v>
      </c>
      <c r="H93" s="102">
        <f aca="true" t="shared" si="105" ref="H93:H102">F93</f>
        <v>30</v>
      </c>
      <c r="I93" s="114">
        <f aca="true" t="shared" si="106" ref="I93:I102">G93</f>
        <v>23.076923076923077</v>
      </c>
      <c r="J93" s="112">
        <f aca="true" t="shared" si="107" ref="J93:J102">D93/X93</f>
        <v>16.778523489932887</v>
      </c>
      <c r="K93" s="102">
        <f aca="true" t="shared" si="108" ref="K93:K99">F93/1.5</f>
        <v>20</v>
      </c>
      <c r="L93" s="102">
        <f aca="true" t="shared" si="109" ref="L93:L99">K93/1.3</f>
        <v>15.384615384615383</v>
      </c>
      <c r="M93" s="102">
        <f aca="true" t="shared" si="110" ref="M93:M102">H93/1.5</f>
        <v>20</v>
      </c>
      <c r="N93" s="115">
        <f aca="true" t="shared" si="111" ref="N93:N102">I93/1.5</f>
        <v>15.384615384615385</v>
      </c>
      <c r="O93" s="112">
        <f aca="true" t="shared" si="112" ref="O93:O102">(D93*AJ93/100)/F93</f>
        <v>1111.877</v>
      </c>
      <c r="P93" s="102">
        <f aca="true" t="shared" si="113" ref="P93:P102">(D93*AK93/100)/G93</f>
        <v>2168.1601499999997</v>
      </c>
      <c r="Q93" s="102">
        <f aca="true" t="shared" si="114" ref="Q93:Q102">(D93*AL93/100)/H93</f>
        <v>427.64500000000004</v>
      </c>
      <c r="R93" s="102">
        <f aca="true" t="shared" si="115" ref="R93:R102">(D93*AM93/100)/I93</f>
        <v>1389.84625</v>
      </c>
      <c r="S93" s="114">
        <f aca="true" t="shared" si="116" ref="S93:S102">O93+P93+Q93+R93</f>
        <v>5097.528399999999</v>
      </c>
      <c r="T93" s="101">
        <f aca="true" t="shared" si="117" ref="T93:T102">(D93*AJ93/100)/K93</f>
        <v>1667.8155</v>
      </c>
      <c r="U93" s="101">
        <f aca="true" t="shared" si="118" ref="U93:U102">(D93*AK93/100)/L93</f>
        <v>3252.240225</v>
      </c>
      <c r="V93" s="101">
        <f aca="true" t="shared" si="119" ref="V93:V99">(D93*AL93/100)/M93</f>
        <v>641.4675</v>
      </c>
      <c r="W93" s="101">
        <f aca="true" t="shared" si="120" ref="W93:W99">(D93*AM93/100)/N93</f>
        <v>2084.769375</v>
      </c>
      <c r="X93" s="116">
        <f aca="true" t="shared" si="121" ref="X93:X102">T93+U93+V93+W93</f>
        <v>7646.2926</v>
      </c>
      <c r="Y93" s="112">
        <f aca="true" t="shared" si="122" ref="Y93:Y102">D93/E93</f>
        <v>5097.528399999999</v>
      </c>
      <c r="Z93" s="113"/>
      <c r="AA93" s="113"/>
      <c r="AB93" s="113">
        <f aca="true" t="shared" si="123" ref="AB93:AB102">D93/J93</f>
        <v>7646.2926</v>
      </c>
      <c r="AC93" s="102">
        <f aca="true" t="shared" si="124" ref="AC93:AC102">C93/E93</f>
        <v>3398.352266666666</v>
      </c>
      <c r="AD93" s="102">
        <f aca="true" t="shared" si="125" ref="AD93:AD102">AC93/$BM$10</f>
        <v>14.52287293447293</v>
      </c>
      <c r="AE93" s="115">
        <f aca="true" t="shared" si="126" ref="AE93:AE102">AD93*1.5</f>
        <v>21.784309401709397</v>
      </c>
      <c r="AF93" s="115">
        <f aca="true" t="shared" si="127" ref="AF93:AF102">C93/J93/$BM$10</f>
        <v>21.784309401709397</v>
      </c>
      <c r="AG93" s="102">
        <f aca="true" t="shared" si="128" ref="AG93:AG102">AD93/4</f>
        <v>3.6307182336182326</v>
      </c>
      <c r="AH93" s="102">
        <f aca="true" t="shared" si="129" ref="AH93:AH102">AD93/2</f>
        <v>7.261436467236465</v>
      </c>
      <c r="AI93" s="99">
        <f aca="true" t="shared" si="130" ref="AI93:AI102">AD93*B93</f>
        <v>21.784309401709397</v>
      </c>
      <c r="AJ93" s="101">
        <v>26</v>
      </c>
      <c r="AK93" s="102">
        <f aca="true" t="shared" si="131" ref="AK93:AK102">100-AJ93-AL93-AM93</f>
        <v>39</v>
      </c>
      <c r="AL93" s="102">
        <v>10</v>
      </c>
      <c r="AM93" s="114">
        <v>25</v>
      </c>
      <c r="AN93" s="112">
        <f aca="true" t="shared" si="132" ref="AN93:AN102">AO93+AP93+AQ93+AR93</f>
        <v>14.52287293447293</v>
      </c>
      <c r="AO93" s="102">
        <f aca="true" t="shared" si="133" ref="AO93:AO102">AD93*AJ93%</f>
        <v>3.775946962962962</v>
      </c>
      <c r="AP93" s="102">
        <f aca="true" t="shared" si="134" ref="AP93:AP102">AD93*AK93%</f>
        <v>5.663920444444443</v>
      </c>
      <c r="AQ93" s="102">
        <f aca="true" t="shared" si="135" ref="AQ93:AQ102">AD93*AL93%</f>
        <v>1.4522872934472932</v>
      </c>
      <c r="AR93" s="114">
        <f aca="true" t="shared" si="136" ref="AR93:AR102">AD93*AM93%</f>
        <v>3.6307182336182326</v>
      </c>
      <c r="AS93" s="159">
        <f aca="true" t="shared" si="137" ref="AS93:AS102">AT93+AU93+AV93+AW93</f>
        <v>0</v>
      </c>
      <c r="AT93" s="160">
        <f aca="true" t="shared" si="138" ref="AT93:AT102">$AE$92*AJ93%</f>
        <v>0</v>
      </c>
      <c r="AU93" s="160">
        <f aca="true" t="shared" si="139" ref="AU93:AU102">$AE$92*AK93%</f>
        <v>0</v>
      </c>
      <c r="AV93" s="160">
        <f aca="true" t="shared" si="140" ref="AV93:AV102">$AE$92*AL93%</f>
        <v>0</v>
      </c>
      <c r="AW93" s="163">
        <f aca="true" t="shared" si="141" ref="AW93:AW102">$AE$92*AM93%</f>
        <v>0</v>
      </c>
      <c r="AX93" s="159">
        <f aca="true" t="shared" si="142" ref="AX93:AX102">AY93+AZ93+BA93+BB93</f>
        <v>0</v>
      </c>
      <c r="AY93" s="160">
        <f aca="true" t="shared" si="143" ref="AY93:AY102">AG92*AJ93%</f>
        <v>0</v>
      </c>
      <c r="AZ93" s="160">
        <f aca="true" t="shared" si="144" ref="AZ93:AZ102">AG92*AK93%</f>
        <v>0</v>
      </c>
      <c r="BA93" s="160">
        <f aca="true" t="shared" si="145" ref="BA93:BA102">AG92*AL93%</f>
        <v>0</v>
      </c>
      <c r="BB93" s="160">
        <f aca="true" t="shared" si="146" ref="BB93:BB102">AG92*AM93%</f>
        <v>0</v>
      </c>
      <c r="BC93" s="159">
        <f aca="true" t="shared" si="147" ref="BC93:BC102">BD93+BE93+BF93+BG93</f>
        <v>0</v>
      </c>
      <c r="BD93" s="160">
        <f aca="true" t="shared" si="148" ref="BD93:BD102">AH92*AJ93%</f>
        <v>0</v>
      </c>
      <c r="BE93" s="160">
        <f aca="true" t="shared" si="149" ref="BE93:BE102">AH92*AK93%</f>
        <v>0</v>
      </c>
      <c r="BF93" s="160">
        <f aca="true" t="shared" si="150" ref="BF93:BF102">AH92*AL93%</f>
        <v>0</v>
      </c>
      <c r="BG93" s="160">
        <f aca="true" t="shared" si="151" ref="BG93:BG102">AH92*AM93%</f>
        <v>0</v>
      </c>
      <c r="BH93" s="86"/>
    </row>
    <row r="94" spans="1:60" ht="15" hidden="1">
      <c r="A94" s="110" t="s">
        <v>64</v>
      </c>
      <c r="B94" s="161">
        <v>1.5</v>
      </c>
      <c r="C94" s="162">
        <f aca="true" t="shared" si="152" ref="C94:C102">C27</f>
        <v>85529</v>
      </c>
      <c r="D94" s="162">
        <f t="shared" si="102"/>
        <v>128293.5</v>
      </c>
      <c r="E94" s="112">
        <f t="shared" si="103"/>
        <v>21.079258010118043</v>
      </c>
      <c r="F94" s="102">
        <v>25</v>
      </c>
      <c r="G94" s="113">
        <f t="shared" si="104"/>
        <v>19.23076923076923</v>
      </c>
      <c r="H94" s="102">
        <f t="shared" si="105"/>
        <v>25</v>
      </c>
      <c r="I94" s="114">
        <f t="shared" si="106"/>
        <v>19.23076923076923</v>
      </c>
      <c r="J94" s="112">
        <f t="shared" si="107"/>
        <v>14.052838673412028</v>
      </c>
      <c r="K94" s="102">
        <f t="shared" si="108"/>
        <v>16.666666666666668</v>
      </c>
      <c r="L94" s="102">
        <f t="shared" si="109"/>
        <v>12.820512820512821</v>
      </c>
      <c r="M94" s="102">
        <f t="shared" si="110"/>
        <v>16.666666666666668</v>
      </c>
      <c r="N94" s="115">
        <f t="shared" si="111"/>
        <v>12.82051282051282</v>
      </c>
      <c r="O94" s="112">
        <f t="shared" si="112"/>
        <v>1436.8872000000001</v>
      </c>
      <c r="P94" s="102">
        <f t="shared" si="113"/>
        <v>2468.3669400000003</v>
      </c>
      <c r="Q94" s="102">
        <f t="shared" si="114"/>
        <v>513.174</v>
      </c>
      <c r="R94" s="102">
        <f t="shared" si="115"/>
        <v>1667.8155000000002</v>
      </c>
      <c r="S94" s="114">
        <f t="shared" si="116"/>
        <v>6086.243640000001</v>
      </c>
      <c r="T94" s="101">
        <f t="shared" si="117"/>
        <v>2155.3307999999997</v>
      </c>
      <c r="U94" s="101">
        <f t="shared" si="118"/>
        <v>3702.55041</v>
      </c>
      <c r="V94" s="101">
        <f t="shared" si="119"/>
        <v>769.761</v>
      </c>
      <c r="W94" s="101">
        <f t="shared" si="120"/>
        <v>2501.72325</v>
      </c>
      <c r="X94" s="116">
        <f t="shared" si="121"/>
        <v>9129.36546</v>
      </c>
      <c r="Y94" s="112">
        <f t="shared" si="122"/>
        <v>6086.243640000001</v>
      </c>
      <c r="Z94" s="113"/>
      <c r="AA94" s="113"/>
      <c r="AB94" s="113">
        <f t="shared" si="123"/>
        <v>9129.36546</v>
      </c>
      <c r="AC94" s="102">
        <f t="shared" si="124"/>
        <v>4057.4957600000002</v>
      </c>
      <c r="AD94" s="102">
        <f t="shared" si="125"/>
        <v>17.339725470085472</v>
      </c>
      <c r="AE94" s="115">
        <f t="shared" si="126"/>
        <v>26.00958820512821</v>
      </c>
      <c r="AF94" s="115">
        <f t="shared" si="127"/>
        <v>26.009588205128207</v>
      </c>
      <c r="AG94" s="102">
        <f t="shared" si="128"/>
        <v>4.334931367521368</v>
      </c>
      <c r="AH94" s="102">
        <f t="shared" si="129"/>
        <v>8.669862735042736</v>
      </c>
      <c r="AI94" s="99">
        <f t="shared" si="130"/>
        <v>26.00958820512821</v>
      </c>
      <c r="AJ94" s="101">
        <v>28</v>
      </c>
      <c r="AK94" s="102">
        <f t="shared" si="131"/>
        <v>37</v>
      </c>
      <c r="AL94" s="102">
        <v>10</v>
      </c>
      <c r="AM94" s="114">
        <v>25</v>
      </c>
      <c r="AN94" s="112">
        <f t="shared" si="132"/>
        <v>17.339725470085472</v>
      </c>
      <c r="AO94" s="102">
        <f t="shared" si="133"/>
        <v>4.855123131623933</v>
      </c>
      <c r="AP94" s="102">
        <f t="shared" si="134"/>
        <v>6.415698423931625</v>
      </c>
      <c r="AQ94" s="102">
        <f t="shared" si="135"/>
        <v>1.7339725470085474</v>
      </c>
      <c r="AR94" s="114">
        <f t="shared" si="136"/>
        <v>4.334931367521368</v>
      </c>
      <c r="AS94" s="159">
        <f t="shared" si="137"/>
        <v>0</v>
      </c>
      <c r="AT94" s="160">
        <f t="shared" si="138"/>
        <v>0</v>
      </c>
      <c r="AU94" s="160">
        <f t="shared" si="139"/>
        <v>0</v>
      </c>
      <c r="AV94" s="160">
        <f t="shared" si="140"/>
        <v>0</v>
      </c>
      <c r="AW94" s="163">
        <f t="shared" si="141"/>
        <v>0</v>
      </c>
      <c r="AX94" s="159">
        <f t="shared" si="142"/>
        <v>3.6307182336182326</v>
      </c>
      <c r="AY94" s="160">
        <f t="shared" si="143"/>
        <v>1.0166011054131052</v>
      </c>
      <c r="AZ94" s="160">
        <f t="shared" si="144"/>
        <v>1.343365746438746</v>
      </c>
      <c r="BA94" s="160">
        <f t="shared" si="145"/>
        <v>0.3630718233618233</v>
      </c>
      <c r="BB94" s="160">
        <f t="shared" si="146"/>
        <v>0.9076795584045582</v>
      </c>
      <c r="BC94" s="159">
        <f t="shared" si="147"/>
        <v>7.261436467236465</v>
      </c>
      <c r="BD94" s="160">
        <f t="shared" si="148"/>
        <v>2.0332022108262104</v>
      </c>
      <c r="BE94" s="160">
        <f t="shared" si="149"/>
        <v>2.686731492877492</v>
      </c>
      <c r="BF94" s="160">
        <f t="shared" si="150"/>
        <v>0.7261436467236466</v>
      </c>
      <c r="BG94" s="160">
        <f t="shared" si="151"/>
        <v>1.8153591168091163</v>
      </c>
      <c r="BH94" s="86"/>
    </row>
    <row r="95" spans="1:60" ht="15" hidden="1">
      <c r="A95" s="110" t="s">
        <v>65</v>
      </c>
      <c r="B95" s="161">
        <v>1.25</v>
      </c>
      <c r="C95" s="162">
        <f t="shared" si="152"/>
        <v>85529</v>
      </c>
      <c r="D95" s="162">
        <f t="shared" si="102"/>
        <v>106911.25</v>
      </c>
      <c r="E95" s="112">
        <f t="shared" si="103"/>
        <v>21.79598953792502</v>
      </c>
      <c r="F95" s="102">
        <v>25</v>
      </c>
      <c r="G95" s="113">
        <f t="shared" si="104"/>
        <v>19.23076923076923</v>
      </c>
      <c r="H95" s="102">
        <f t="shared" si="105"/>
        <v>25</v>
      </c>
      <c r="I95" s="114">
        <f t="shared" si="106"/>
        <v>19.23076923076923</v>
      </c>
      <c r="J95" s="112">
        <f t="shared" si="107"/>
        <v>14.530659691950015</v>
      </c>
      <c r="K95" s="102">
        <f t="shared" si="108"/>
        <v>16.666666666666668</v>
      </c>
      <c r="L95" s="102">
        <f t="shared" si="109"/>
        <v>12.820512820512821</v>
      </c>
      <c r="M95" s="102">
        <f t="shared" si="110"/>
        <v>16.666666666666668</v>
      </c>
      <c r="N95" s="115">
        <f t="shared" si="111"/>
        <v>12.82051282051282</v>
      </c>
      <c r="O95" s="112">
        <f t="shared" si="112"/>
        <v>1753.3445000000002</v>
      </c>
      <c r="P95" s="102">
        <f t="shared" si="113"/>
        <v>1334.2524</v>
      </c>
      <c r="Q95" s="102">
        <f t="shared" si="114"/>
        <v>427.645</v>
      </c>
      <c r="R95" s="102">
        <f t="shared" si="115"/>
        <v>1389.84625</v>
      </c>
      <c r="S95" s="114">
        <f t="shared" si="116"/>
        <v>4905.0881500000005</v>
      </c>
      <c r="T95" s="101">
        <f t="shared" si="117"/>
        <v>2630.01675</v>
      </c>
      <c r="U95" s="101">
        <f t="shared" si="118"/>
        <v>2001.3786</v>
      </c>
      <c r="V95" s="101">
        <f t="shared" si="119"/>
        <v>641.4675</v>
      </c>
      <c r="W95" s="101">
        <f t="shared" si="120"/>
        <v>2084.7693750000003</v>
      </c>
      <c r="X95" s="116">
        <f t="shared" si="121"/>
        <v>7357.632224999999</v>
      </c>
      <c r="Y95" s="112">
        <f t="shared" si="122"/>
        <v>4905.0881500000005</v>
      </c>
      <c r="Z95" s="113"/>
      <c r="AA95" s="113"/>
      <c r="AB95" s="113">
        <f t="shared" si="123"/>
        <v>7357.632224999999</v>
      </c>
      <c r="AC95" s="102">
        <f t="shared" si="124"/>
        <v>3924.07052</v>
      </c>
      <c r="AD95" s="102">
        <f t="shared" si="125"/>
        <v>16.769532136752137</v>
      </c>
      <c r="AE95" s="115">
        <f t="shared" si="126"/>
        <v>25.154298205128207</v>
      </c>
      <c r="AF95" s="115">
        <f t="shared" si="127"/>
        <v>25.154298205128203</v>
      </c>
      <c r="AG95" s="102">
        <f t="shared" si="128"/>
        <v>4.192383034188034</v>
      </c>
      <c r="AH95" s="102">
        <f t="shared" si="129"/>
        <v>8.384766068376068</v>
      </c>
      <c r="AI95" s="99">
        <f t="shared" si="130"/>
        <v>20.96191517094017</v>
      </c>
      <c r="AJ95" s="101">
        <v>41</v>
      </c>
      <c r="AK95" s="102">
        <f t="shared" si="131"/>
        <v>24</v>
      </c>
      <c r="AL95" s="102">
        <v>10</v>
      </c>
      <c r="AM95" s="114">
        <v>25</v>
      </c>
      <c r="AN95" s="112">
        <f t="shared" si="132"/>
        <v>16.769532136752137</v>
      </c>
      <c r="AO95" s="102">
        <f t="shared" si="133"/>
        <v>6.875508176068376</v>
      </c>
      <c r="AP95" s="102">
        <f t="shared" si="134"/>
        <v>4.024687712820513</v>
      </c>
      <c r="AQ95" s="102">
        <f t="shared" si="135"/>
        <v>1.6769532136752137</v>
      </c>
      <c r="AR95" s="114">
        <f t="shared" si="136"/>
        <v>4.192383034188034</v>
      </c>
      <c r="AS95" s="159">
        <f t="shared" si="137"/>
        <v>0</v>
      </c>
      <c r="AT95" s="160">
        <f t="shared" si="138"/>
        <v>0</v>
      </c>
      <c r="AU95" s="160">
        <f t="shared" si="139"/>
        <v>0</v>
      </c>
      <c r="AV95" s="160">
        <f t="shared" si="140"/>
        <v>0</v>
      </c>
      <c r="AW95" s="163">
        <f t="shared" si="141"/>
        <v>0</v>
      </c>
      <c r="AX95" s="159">
        <f t="shared" si="142"/>
        <v>4.334931367521368</v>
      </c>
      <c r="AY95" s="160">
        <f t="shared" si="143"/>
        <v>1.7773218606837609</v>
      </c>
      <c r="AZ95" s="160">
        <f t="shared" si="144"/>
        <v>1.0403835282051284</v>
      </c>
      <c r="BA95" s="160">
        <f t="shared" si="145"/>
        <v>0.43349313675213685</v>
      </c>
      <c r="BB95" s="160">
        <f t="shared" si="146"/>
        <v>1.083732841880342</v>
      </c>
      <c r="BC95" s="159">
        <f t="shared" si="147"/>
        <v>8.669862735042736</v>
      </c>
      <c r="BD95" s="160">
        <f t="shared" si="148"/>
        <v>3.5546437213675217</v>
      </c>
      <c r="BE95" s="160">
        <f t="shared" si="149"/>
        <v>2.0807670564102567</v>
      </c>
      <c r="BF95" s="160">
        <f t="shared" si="150"/>
        <v>0.8669862735042737</v>
      </c>
      <c r="BG95" s="160">
        <f t="shared" si="151"/>
        <v>2.167465683760684</v>
      </c>
      <c r="BH95" s="86"/>
    </row>
    <row r="96" spans="1:60" ht="15" hidden="1">
      <c r="A96" s="110" t="s">
        <v>66</v>
      </c>
      <c r="B96" s="161">
        <v>1.5</v>
      </c>
      <c r="C96" s="162">
        <f t="shared" si="152"/>
        <v>85529</v>
      </c>
      <c r="D96" s="162">
        <f t="shared" si="102"/>
        <v>128293.5</v>
      </c>
      <c r="E96" s="112">
        <f t="shared" si="103"/>
        <v>24.549918166939445</v>
      </c>
      <c r="F96" s="102">
        <v>30</v>
      </c>
      <c r="G96" s="113">
        <f t="shared" si="104"/>
        <v>23.076923076923077</v>
      </c>
      <c r="H96" s="102">
        <f t="shared" si="105"/>
        <v>30</v>
      </c>
      <c r="I96" s="114">
        <f t="shared" si="106"/>
        <v>23.076923076923077</v>
      </c>
      <c r="J96" s="112">
        <f t="shared" si="107"/>
        <v>16.366612111292962</v>
      </c>
      <c r="K96" s="102">
        <f t="shared" si="108"/>
        <v>20</v>
      </c>
      <c r="L96" s="102">
        <f t="shared" si="109"/>
        <v>15.384615384615383</v>
      </c>
      <c r="M96" s="102">
        <f t="shared" si="110"/>
        <v>20</v>
      </c>
      <c r="N96" s="115">
        <f t="shared" si="111"/>
        <v>15.384615384615385</v>
      </c>
      <c r="O96" s="112">
        <f t="shared" si="112"/>
        <v>684.232</v>
      </c>
      <c r="P96" s="102">
        <f t="shared" si="113"/>
        <v>2724.09865</v>
      </c>
      <c r="Q96" s="102">
        <f t="shared" si="114"/>
        <v>427.64500000000004</v>
      </c>
      <c r="R96" s="102">
        <f t="shared" si="115"/>
        <v>1389.84625</v>
      </c>
      <c r="S96" s="114">
        <f t="shared" si="116"/>
        <v>5225.8219</v>
      </c>
      <c r="T96" s="101">
        <f t="shared" si="117"/>
        <v>1026.348</v>
      </c>
      <c r="U96" s="101">
        <f t="shared" si="118"/>
        <v>4086.1479750000003</v>
      </c>
      <c r="V96" s="101">
        <f t="shared" si="119"/>
        <v>641.4675</v>
      </c>
      <c r="W96" s="101">
        <f t="shared" si="120"/>
        <v>2084.769375</v>
      </c>
      <c r="X96" s="116">
        <f t="shared" si="121"/>
        <v>7838.732849999999</v>
      </c>
      <c r="Y96" s="112">
        <f t="shared" si="122"/>
        <v>5225.8219</v>
      </c>
      <c r="Z96" s="113"/>
      <c r="AA96" s="113"/>
      <c r="AB96" s="113">
        <f t="shared" si="123"/>
        <v>7838.73285</v>
      </c>
      <c r="AC96" s="102">
        <f t="shared" si="124"/>
        <v>3483.8812666666663</v>
      </c>
      <c r="AD96" s="102">
        <f t="shared" si="125"/>
        <v>14.88838148148148</v>
      </c>
      <c r="AE96" s="115">
        <f t="shared" si="126"/>
        <v>22.33257222222222</v>
      </c>
      <c r="AF96" s="115">
        <f t="shared" si="127"/>
        <v>22.332572222222222</v>
      </c>
      <c r="AG96" s="102">
        <f t="shared" si="128"/>
        <v>3.72209537037037</v>
      </c>
      <c r="AH96" s="102">
        <f t="shared" si="129"/>
        <v>7.44419074074074</v>
      </c>
      <c r="AI96" s="99">
        <f t="shared" si="130"/>
        <v>22.33257222222222</v>
      </c>
      <c r="AJ96" s="101">
        <v>16</v>
      </c>
      <c r="AK96" s="102">
        <f t="shared" si="131"/>
        <v>49</v>
      </c>
      <c r="AL96" s="102">
        <v>10</v>
      </c>
      <c r="AM96" s="114">
        <v>25</v>
      </c>
      <c r="AN96" s="112">
        <f t="shared" si="132"/>
        <v>14.88838148148148</v>
      </c>
      <c r="AO96" s="102">
        <f t="shared" si="133"/>
        <v>2.382141037037037</v>
      </c>
      <c r="AP96" s="102">
        <f t="shared" si="134"/>
        <v>7.2953069259259244</v>
      </c>
      <c r="AQ96" s="102">
        <f t="shared" si="135"/>
        <v>1.488838148148148</v>
      </c>
      <c r="AR96" s="114">
        <f t="shared" si="136"/>
        <v>3.72209537037037</v>
      </c>
      <c r="AS96" s="159">
        <f t="shared" si="137"/>
        <v>0</v>
      </c>
      <c r="AT96" s="160">
        <f t="shared" si="138"/>
        <v>0</v>
      </c>
      <c r="AU96" s="160">
        <f t="shared" si="139"/>
        <v>0</v>
      </c>
      <c r="AV96" s="160">
        <f t="shared" si="140"/>
        <v>0</v>
      </c>
      <c r="AW96" s="163">
        <f t="shared" si="141"/>
        <v>0</v>
      </c>
      <c r="AX96" s="159">
        <f t="shared" si="142"/>
        <v>4.192383034188034</v>
      </c>
      <c r="AY96" s="160">
        <f t="shared" si="143"/>
        <v>0.6707812854700855</v>
      </c>
      <c r="AZ96" s="160">
        <f t="shared" si="144"/>
        <v>2.054267686752137</v>
      </c>
      <c r="BA96" s="160">
        <f t="shared" si="145"/>
        <v>0.4192383034188034</v>
      </c>
      <c r="BB96" s="160">
        <f t="shared" si="146"/>
        <v>1.0480957585470085</v>
      </c>
      <c r="BC96" s="159">
        <f t="shared" si="147"/>
        <v>8.384766068376068</v>
      </c>
      <c r="BD96" s="160">
        <f t="shared" si="148"/>
        <v>1.341562570940171</v>
      </c>
      <c r="BE96" s="160">
        <f t="shared" si="149"/>
        <v>4.108535373504274</v>
      </c>
      <c r="BF96" s="160">
        <f t="shared" si="150"/>
        <v>0.8384766068376068</v>
      </c>
      <c r="BG96" s="160">
        <f t="shared" si="151"/>
        <v>2.096191517094017</v>
      </c>
      <c r="BH96" s="86"/>
    </row>
    <row r="97" spans="1:60" ht="15" hidden="1">
      <c r="A97" s="110" t="s">
        <v>66</v>
      </c>
      <c r="B97" s="161">
        <v>1.5</v>
      </c>
      <c r="C97" s="162">
        <f t="shared" si="152"/>
        <v>85529</v>
      </c>
      <c r="D97" s="162">
        <f t="shared" si="102"/>
        <v>128293.5</v>
      </c>
      <c r="E97" s="112">
        <f t="shared" si="103"/>
        <v>24.855012427506214</v>
      </c>
      <c r="F97" s="102">
        <v>30</v>
      </c>
      <c r="G97" s="113">
        <f t="shared" si="104"/>
        <v>23.076923076923077</v>
      </c>
      <c r="H97" s="102">
        <f t="shared" si="105"/>
        <v>30</v>
      </c>
      <c r="I97" s="114">
        <f t="shared" si="106"/>
        <v>23.076923076923077</v>
      </c>
      <c r="J97" s="112">
        <f t="shared" si="107"/>
        <v>16.570008285004143</v>
      </c>
      <c r="K97" s="102">
        <f t="shared" si="108"/>
        <v>20</v>
      </c>
      <c r="L97" s="102">
        <f t="shared" si="109"/>
        <v>15.384615384615383</v>
      </c>
      <c r="M97" s="102">
        <f t="shared" si="110"/>
        <v>20</v>
      </c>
      <c r="N97" s="115">
        <f t="shared" si="111"/>
        <v>15.384615384615385</v>
      </c>
      <c r="O97" s="112">
        <f t="shared" si="112"/>
        <v>898.0545</v>
      </c>
      <c r="P97" s="102">
        <f t="shared" si="113"/>
        <v>2446.1294</v>
      </c>
      <c r="Q97" s="102">
        <f t="shared" si="114"/>
        <v>427.64500000000004</v>
      </c>
      <c r="R97" s="102">
        <f t="shared" si="115"/>
        <v>1389.84625</v>
      </c>
      <c r="S97" s="114">
        <f t="shared" si="116"/>
        <v>5161.67515</v>
      </c>
      <c r="T97" s="101">
        <f t="shared" si="117"/>
        <v>1347.0817499999998</v>
      </c>
      <c r="U97" s="101">
        <f t="shared" si="118"/>
        <v>3669.1941</v>
      </c>
      <c r="V97" s="101">
        <f t="shared" si="119"/>
        <v>641.4675</v>
      </c>
      <c r="W97" s="101">
        <f t="shared" si="120"/>
        <v>2084.769375</v>
      </c>
      <c r="X97" s="116">
        <f t="shared" si="121"/>
        <v>7742.512725</v>
      </c>
      <c r="Y97" s="112">
        <f t="shared" si="122"/>
        <v>5161.67515</v>
      </c>
      <c r="Z97" s="113"/>
      <c r="AA97" s="113"/>
      <c r="AB97" s="113">
        <f t="shared" si="123"/>
        <v>7742.512725</v>
      </c>
      <c r="AC97" s="102">
        <f t="shared" si="124"/>
        <v>3441.1167666666665</v>
      </c>
      <c r="AD97" s="102">
        <f t="shared" si="125"/>
        <v>14.705627207977207</v>
      </c>
      <c r="AE97" s="115">
        <f t="shared" si="126"/>
        <v>22.05844081196581</v>
      </c>
      <c r="AF97" s="115">
        <f t="shared" si="127"/>
        <v>22.058440811965813</v>
      </c>
      <c r="AG97" s="102">
        <f t="shared" si="128"/>
        <v>3.6764068019943017</v>
      </c>
      <c r="AH97" s="102">
        <f t="shared" si="129"/>
        <v>7.352813603988603</v>
      </c>
      <c r="AI97" s="99">
        <f t="shared" si="130"/>
        <v>22.05844081196581</v>
      </c>
      <c r="AJ97" s="101">
        <v>21</v>
      </c>
      <c r="AK97" s="102">
        <f t="shared" si="131"/>
        <v>44</v>
      </c>
      <c r="AL97" s="102">
        <v>10</v>
      </c>
      <c r="AM97" s="114">
        <v>25</v>
      </c>
      <c r="AN97" s="112">
        <f t="shared" si="132"/>
        <v>14.705627207977207</v>
      </c>
      <c r="AO97" s="102">
        <f t="shared" si="133"/>
        <v>3.088181713675213</v>
      </c>
      <c r="AP97" s="102">
        <f t="shared" si="134"/>
        <v>6.470475971509971</v>
      </c>
      <c r="AQ97" s="102">
        <f t="shared" si="135"/>
        <v>1.4705627207977208</v>
      </c>
      <c r="AR97" s="114">
        <f t="shared" si="136"/>
        <v>3.6764068019943017</v>
      </c>
      <c r="AS97" s="159">
        <f t="shared" si="137"/>
        <v>0</v>
      </c>
      <c r="AT97" s="160">
        <f t="shared" si="138"/>
        <v>0</v>
      </c>
      <c r="AU97" s="160">
        <f t="shared" si="139"/>
        <v>0</v>
      </c>
      <c r="AV97" s="160">
        <f t="shared" si="140"/>
        <v>0</v>
      </c>
      <c r="AW97" s="163">
        <f t="shared" si="141"/>
        <v>0</v>
      </c>
      <c r="AX97" s="159">
        <f t="shared" si="142"/>
        <v>3.72209537037037</v>
      </c>
      <c r="AY97" s="160">
        <f t="shared" si="143"/>
        <v>0.7816400277777776</v>
      </c>
      <c r="AZ97" s="160">
        <f t="shared" si="144"/>
        <v>1.6377219629629627</v>
      </c>
      <c r="BA97" s="160">
        <f t="shared" si="145"/>
        <v>0.372209537037037</v>
      </c>
      <c r="BB97" s="160">
        <f t="shared" si="146"/>
        <v>0.9305238425925925</v>
      </c>
      <c r="BC97" s="159">
        <f t="shared" si="147"/>
        <v>7.44419074074074</v>
      </c>
      <c r="BD97" s="160">
        <f t="shared" si="148"/>
        <v>1.5632800555555553</v>
      </c>
      <c r="BE97" s="160">
        <f t="shared" si="149"/>
        <v>3.2754439259259254</v>
      </c>
      <c r="BF97" s="160">
        <f t="shared" si="150"/>
        <v>0.744419074074074</v>
      </c>
      <c r="BG97" s="160">
        <f t="shared" si="151"/>
        <v>1.861047685185185</v>
      </c>
      <c r="BH97" s="86"/>
    </row>
    <row r="98" spans="1:60" ht="15" hidden="1">
      <c r="A98" s="110" t="s">
        <v>67</v>
      </c>
      <c r="B98" s="161">
        <v>4.25</v>
      </c>
      <c r="C98" s="162">
        <f t="shared" si="152"/>
        <v>85529</v>
      </c>
      <c r="D98" s="162">
        <f t="shared" si="102"/>
        <v>363498.25</v>
      </c>
      <c r="E98" s="112">
        <f t="shared" si="103"/>
        <v>21.459227467811154</v>
      </c>
      <c r="F98" s="102">
        <v>25</v>
      </c>
      <c r="G98" s="113">
        <f t="shared" si="104"/>
        <v>19.23076923076923</v>
      </c>
      <c r="H98" s="102">
        <f t="shared" si="105"/>
        <v>25</v>
      </c>
      <c r="I98" s="114">
        <f t="shared" si="106"/>
        <v>19.23076923076923</v>
      </c>
      <c r="J98" s="112">
        <f t="shared" si="107"/>
        <v>14.30615164520744</v>
      </c>
      <c r="K98" s="102">
        <f t="shared" si="108"/>
        <v>16.666666666666668</v>
      </c>
      <c r="L98" s="102">
        <f t="shared" si="109"/>
        <v>12.820512820512821</v>
      </c>
      <c r="M98" s="102">
        <f t="shared" si="110"/>
        <v>16.666666666666668</v>
      </c>
      <c r="N98" s="115">
        <f t="shared" si="111"/>
        <v>12.82051282051282</v>
      </c>
      <c r="O98" s="112">
        <f t="shared" si="112"/>
        <v>5088.9755</v>
      </c>
      <c r="P98" s="102">
        <f t="shared" si="113"/>
        <v>5670.572700000001</v>
      </c>
      <c r="Q98" s="102">
        <f t="shared" si="114"/>
        <v>1453.993</v>
      </c>
      <c r="R98" s="102">
        <f t="shared" si="115"/>
        <v>4725.47725</v>
      </c>
      <c r="S98" s="114">
        <f t="shared" si="116"/>
        <v>16939.018450000003</v>
      </c>
      <c r="T98" s="101">
        <f t="shared" si="117"/>
        <v>7633.463249999999</v>
      </c>
      <c r="U98" s="101">
        <f t="shared" si="118"/>
        <v>8505.859050000001</v>
      </c>
      <c r="V98" s="101">
        <f t="shared" si="119"/>
        <v>2180.9894999999997</v>
      </c>
      <c r="W98" s="101">
        <f t="shared" si="120"/>
        <v>7088.215875000001</v>
      </c>
      <c r="X98" s="116">
        <f t="shared" si="121"/>
        <v>25408.527675</v>
      </c>
      <c r="Y98" s="112">
        <f t="shared" si="122"/>
        <v>16939.018450000003</v>
      </c>
      <c r="Z98" s="113"/>
      <c r="AA98" s="113"/>
      <c r="AB98" s="113">
        <f t="shared" si="123"/>
        <v>25408.527675</v>
      </c>
      <c r="AC98" s="102">
        <f t="shared" si="124"/>
        <v>3985.651400000001</v>
      </c>
      <c r="AD98" s="102">
        <f t="shared" si="125"/>
        <v>17.032698290598294</v>
      </c>
      <c r="AE98" s="115">
        <f t="shared" si="126"/>
        <v>25.549047435897442</v>
      </c>
      <c r="AF98" s="115">
        <f t="shared" si="127"/>
        <v>25.549047435897435</v>
      </c>
      <c r="AG98" s="102">
        <f t="shared" si="128"/>
        <v>4.258174572649573</v>
      </c>
      <c r="AH98" s="102">
        <f t="shared" si="129"/>
        <v>8.516349145299147</v>
      </c>
      <c r="AI98" s="99">
        <f t="shared" si="130"/>
        <v>72.38896773504275</v>
      </c>
      <c r="AJ98" s="101">
        <v>35</v>
      </c>
      <c r="AK98" s="102">
        <f t="shared" si="131"/>
        <v>30</v>
      </c>
      <c r="AL98" s="102">
        <v>10</v>
      </c>
      <c r="AM98" s="114">
        <v>25</v>
      </c>
      <c r="AN98" s="112">
        <f t="shared" si="132"/>
        <v>17.032698290598294</v>
      </c>
      <c r="AO98" s="102">
        <f t="shared" si="133"/>
        <v>5.961444401709403</v>
      </c>
      <c r="AP98" s="102">
        <f t="shared" si="134"/>
        <v>5.109809487179488</v>
      </c>
      <c r="AQ98" s="102">
        <f t="shared" si="135"/>
        <v>1.7032698290598294</v>
      </c>
      <c r="AR98" s="114">
        <f t="shared" si="136"/>
        <v>4.258174572649573</v>
      </c>
      <c r="AS98" s="159">
        <f t="shared" si="137"/>
        <v>0</v>
      </c>
      <c r="AT98" s="160">
        <f t="shared" si="138"/>
        <v>0</v>
      </c>
      <c r="AU98" s="160">
        <f t="shared" si="139"/>
        <v>0</v>
      </c>
      <c r="AV98" s="160">
        <f t="shared" si="140"/>
        <v>0</v>
      </c>
      <c r="AW98" s="163">
        <f t="shared" si="141"/>
        <v>0</v>
      </c>
      <c r="AX98" s="159">
        <f t="shared" si="142"/>
        <v>3.676406801994302</v>
      </c>
      <c r="AY98" s="160">
        <f t="shared" si="143"/>
        <v>1.2867423806980056</v>
      </c>
      <c r="AZ98" s="160">
        <f t="shared" si="144"/>
        <v>1.1029220405982905</v>
      </c>
      <c r="BA98" s="160">
        <f t="shared" si="145"/>
        <v>0.3676406801994302</v>
      </c>
      <c r="BB98" s="160">
        <f t="shared" si="146"/>
        <v>0.9191017004985754</v>
      </c>
      <c r="BC98" s="159">
        <f t="shared" si="147"/>
        <v>7.352813603988604</v>
      </c>
      <c r="BD98" s="160">
        <f t="shared" si="148"/>
        <v>2.5734847613960112</v>
      </c>
      <c r="BE98" s="160">
        <f t="shared" si="149"/>
        <v>2.205844081196581</v>
      </c>
      <c r="BF98" s="160">
        <f t="shared" si="150"/>
        <v>0.7352813603988604</v>
      </c>
      <c r="BG98" s="160">
        <f t="shared" si="151"/>
        <v>1.8382034009971508</v>
      </c>
      <c r="BH98" s="86"/>
    </row>
    <row r="99" spans="1:60" ht="15" hidden="1">
      <c r="A99" s="110" t="s">
        <v>68</v>
      </c>
      <c r="B99" s="161">
        <v>1</v>
      </c>
      <c r="C99" s="162">
        <f t="shared" si="152"/>
        <v>85529</v>
      </c>
      <c r="D99" s="162">
        <f t="shared" si="102"/>
        <v>85529</v>
      </c>
      <c r="E99" s="112">
        <f t="shared" si="103"/>
        <v>22.651006711409394</v>
      </c>
      <c r="F99" s="102">
        <v>27</v>
      </c>
      <c r="G99" s="113">
        <f t="shared" si="104"/>
        <v>20.76923076923077</v>
      </c>
      <c r="H99" s="102">
        <f t="shared" si="105"/>
        <v>27</v>
      </c>
      <c r="I99" s="114">
        <f t="shared" si="106"/>
        <v>20.76923076923077</v>
      </c>
      <c r="J99" s="112">
        <f t="shared" si="107"/>
        <v>15.100671140939598</v>
      </c>
      <c r="K99" s="102">
        <f t="shared" si="108"/>
        <v>18</v>
      </c>
      <c r="L99" s="102">
        <f t="shared" si="109"/>
        <v>13.846153846153845</v>
      </c>
      <c r="M99" s="102">
        <f t="shared" si="110"/>
        <v>18</v>
      </c>
      <c r="N99" s="115">
        <f t="shared" si="111"/>
        <v>13.846153846153847</v>
      </c>
      <c r="O99" s="112">
        <f t="shared" si="112"/>
        <v>823.6125925925926</v>
      </c>
      <c r="P99" s="102">
        <f t="shared" si="113"/>
        <v>1606.0445555555555</v>
      </c>
      <c r="Q99" s="102">
        <f t="shared" si="114"/>
        <v>316.77407407407406</v>
      </c>
      <c r="R99" s="102">
        <f t="shared" si="115"/>
        <v>1029.5157407407407</v>
      </c>
      <c r="S99" s="114">
        <f t="shared" si="116"/>
        <v>3775.946962962963</v>
      </c>
      <c r="T99" s="101">
        <f t="shared" si="117"/>
        <v>1235.418888888889</v>
      </c>
      <c r="U99" s="101">
        <f t="shared" si="118"/>
        <v>2409.0668333333333</v>
      </c>
      <c r="V99" s="101">
        <f t="shared" si="119"/>
        <v>475.1611111111111</v>
      </c>
      <c r="W99" s="101">
        <f t="shared" si="120"/>
        <v>1544.273611111111</v>
      </c>
      <c r="X99" s="116">
        <f t="shared" si="121"/>
        <v>5663.920444444444</v>
      </c>
      <c r="Y99" s="112">
        <f t="shared" si="122"/>
        <v>3775.9469629629634</v>
      </c>
      <c r="Z99" s="113"/>
      <c r="AA99" s="113"/>
      <c r="AB99" s="113">
        <f t="shared" si="123"/>
        <v>5663.920444444444</v>
      </c>
      <c r="AC99" s="102">
        <f t="shared" si="124"/>
        <v>3775.9469629629634</v>
      </c>
      <c r="AD99" s="102">
        <f t="shared" si="125"/>
        <v>16.136525482747707</v>
      </c>
      <c r="AE99" s="115">
        <f t="shared" si="126"/>
        <v>24.20478822412156</v>
      </c>
      <c r="AF99" s="115">
        <f t="shared" si="127"/>
        <v>24.204788224121554</v>
      </c>
      <c r="AG99" s="102">
        <f t="shared" si="128"/>
        <v>4.034131370686927</v>
      </c>
      <c r="AH99" s="102">
        <f t="shared" si="129"/>
        <v>8.068262741373854</v>
      </c>
      <c r="AI99" s="99">
        <f t="shared" si="130"/>
        <v>16.136525482747707</v>
      </c>
      <c r="AJ99" s="101">
        <v>26</v>
      </c>
      <c r="AK99" s="102">
        <f t="shared" si="131"/>
        <v>39</v>
      </c>
      <c r="AL99" s="102">
        <v>10</v>
      </c>
      <c r="AM99" s="114">
        <v>25</v>
      </c>
      <c r="AN99" s="112">
        <f t="shared" si="132"/>
        <v>16.136525482747707</v>
      </c>
      <c r="AO99" s="102">
        <f t="shared" si="133"/>
        <v>4.195496625514404</v>
      </c>
      <c r="AP99" s="102">
        <f t="shared" si="134"/>
        <v>6.293244938271606</v>
      </c>
      <c r="AQ99" s="102">
        <f t="shared" si="135"/>
        <v>1.6136525482747708</v>
      </c>
      <c r="AR99" s="114">
        <f t="shared" si="136"/>
        <v>4.034131370686927</v>
      </c>
      <c r="AS99" s="159">
        <f t="shared" si="137"/>
        <v>0</v>
      </c>
      <c r="AT99" s="160">
        <f t="shared" si="138"/>
        <v>0</v>
      </c>
      <c r="AU99" s="160">
        <f t="shared" si="139"/>
        <v>0</v>
      </c>
      <c r="AV99" s="160">
        <f t="shared" si="140"/>
        <v>0</v>
      </c>
      <c r="AW99" s="163">
        <f t="shared" si="141"/>
        <v>0</v>
      </c>
      <c r="AX99" s="159">
        <f t="shared" si="142"/>
        <v>4.258174572649573</v>
      </c>
      <c r="AY99" s="160">
        <f t="shared" si="143"/>
        <v>1.1071253888888892</v>
      </c>
      <c r="AZ99" s="160">
        <f t="shared" si="144"/>
        <v>1.6606880833333337</v>
      </c>
      <c r="BA99" s="160">
        <f t="shared" si="145"/>
        <v>0.42581745726495734</v>
      </c>
      <c r="BB99" s="160">
        <f t="shared" si="146"/>
        <v>1.0645436431623934</v>
      </c>
      <c r="BC99" s="159">
        <f t="shared" si="147"/>
        <v>8.516349145299147</v>
      </c>
      <c r="BD99" s="160">
        <f t="shared" si="148"/>
        <v>2.2142507777777785</v>
      </c>
      <c r="BE99" s="160">
        <f t="shared" si="149"/>
        <v>3.3213761666666675</v>
      </c>
      <c r="BF99" s="160">
        <f t="shared" si="150"/>
        <v>0.8516349145299147</v>
      </c>
      <c r="BG99" s="160">
        <f t="shared" si="151"/>
        <v>2.1290872863247867</v>
      </c>
      <c r="BH99" s="86"/>
    </row>
    <row r="100" spans="1:60" ht="15" hidden="1">
      <c r="A100" s="110" t="s">
        <v>69</v>
      </c>
      <c r="B100" s="161">
        <v>1</v>
      </c>
      <c r="C100" s="162">
        <f t="shared" si="152"/>
        <v>85529</v>
      </c>
      <c r="D100" s="162">
        <f t="shared" si="102"/>
        <v>85529</v>
      </c>
      <c r="E100" s="112">
        <f t="shared" si="103"/>
        <v>15.615384615384615</v>
      </c>
      <c r="F100" s="102">
        <v>29</v>
      </c>
      <c r="G100" s="113">
        <v>14</v>
      </c>
      <c r="H100" s="102">
        <f t="shared" si="105"/>
        <v>29</v>
      </c>
      <c r="I100" s="114">
        <f t="shared" si="106"/>
        <v>14</v>
      </c>
      <c r="J100" s="112">
        <f t="shared" si="107"/>
        <v>11.11111111111111</v>
      </c>
      <c r="K100" s="102">
        <v>20</v>
      </c>
      <c r="L100" s="102">
        <v>10</v>
      </c>
      <c r="M100" s="102">
        <f t="shared" si="110"/>
        <v>19.333333333333332</v>
      </c>
      <c r="N100" s="115">
        <f t="shared" si="111"/>
        <v>9.333333333333334</v>
      </c>
      <c r="O100" s="112">
        <f t="shared" si="112"/>
        <v>589.8551724137931</v>
      </c>
      <c r="P100" s="102">
        <f t="shared" si="113"/>
        <v>4887.371428571429</v>
      </c>
      <c r="Q100" s="102">
        <f t="shared" si="114"/>
        <v>0</v>
      </c>
      <c r="R100" s="102">
        <f t="shared" si="115"/>
        <v>0</v>
      </c>
      <c r="S100" s="114">
        <f t="shared" si="116"/>
        <v>5477.226600985222</v>
      </c>
      <c r="T100" s="101">
        <f t="shared" si="117"/>
        <v>855.29</v>
      </c>
      <c r="U100" s="101">
        <f t="shared" si="118"/>
        <v>6842.32</v>
      </c>
      <c r="V100" s="101">
        <v>0</v>
      </c>
      <c r="W100" s="101">
        <v>0</v>
      </c>
      <c r="X100" s="116">
        <f t="shared" si="121"/>
        <v>7697.61</v>
      </c>
      <c r="Y100" s="112">
        <f t="shared" si="122"/>
        <v>5477.226600985222</v>
      </c>
      <c r="Z100" s="113"/>
      <c r="AA100" s="113"/>
      <c r="AB100" s="113">
        <f t="shared" si="123"/>
        <v>7697.610000000001</v>
      </c>
      <c r="AC100" s="102">
        <f t="shared" si="124"/>
        <v>5477.226600985222</v>
      </c>
      <c r="AD100" s="102">
        <f t="shared" si="125"/>
        <v>23.40695128626163</v>
      </c>
      <c r="AE100" s="115">
        <f t="shared" si="126"/>
        <v>35.110426929392446</v>
      </c>
      <c r="AF100" s="115">
        <f t="shared" si="127"/>
        <v>32.89576923076923</v>
      </c>
      <c r="AG100" s="102">
        <f t="shared" si="128"/>
        <v>5.851737821565408</v>
      </c>
      <c r="AH100" s="102">
        <f t="shared" si="129"/>
        <v>11.703475643130815</v>
      </c>
      <c r="AI100" s="99">
        <f t="shared" si="130"/>
        <v>23.40695128626163</v>
      </c>
      <c r="AJ100" s="101">
        <v>20</v>
      </c>
      <c r="AK100" s="102">
        <f t="shared" si="131"/>
        <v>80</v>
      </c>
      <c r="AL100" s="102">
        <v>0</v>
      </c>
      <c r="AM100" s="114">
        <v>0</v>
      </c>
      <c r="AN100" s="112">
        <f t="shared" si="132"/>
        <v>23.40695128626163</v>
      </c>
      <c r="AO100" s="102">
        <f t="shared" si="133"/>
        <v>4.6813902572523265</v>
      </c>
      <c r="AP100" s="102">
        <f t="shared" si="134"/>
        <v>18.725561029009306</v>
      </c>
      <c r="AQ100" s="102">
        <f t="shared" si="135"/>
        <v>0</v>
      </c>
      <c r="AR100" s="114">
        <f t="shared" si="136"/>
        <v>0</v>
      </c>
      <c r="AS100" s="159">
        <f t="shared" si="137"/>
        <v>0</v>
      </c>
      <c r="AT100" s="160">
        <f t="shared" si="138"/>
        <v>0</v>
      </c>
      <c r="AU100" s="160">
        <f t="shared" si="139"/>
        <v>0</v>
      </c>
      <c r="AV100" s="160">
        <f t="shared" si="140"/>
        <v>0</v>
      </c>
      <c r="AW100" s="163">
        <f t="shared" si="141"/>
        <v>0</v>
      </c>
      <c r="AX100" s="159">
        <f t="shared" si="142"/>
        <v>4.034131370686927</v>
      </c>
      <c r="AY100" s="160">
        <f t="shared" si="143"/>
        <v>0.8068262741373854</v>
      </c>
      <c r="AZ100" s="160">
        <f t="shared" si="144"/>
        <v>3.2273050965495416</v>
      </c>
      <c r="BA100" s="160">
        <f t="shared" si="145"/>
        <v>0</v>
      </c>
      <c r="BB100" s="160">
        <f t="shared" si="146"/>
        <v>0</v>
      </c>
      <c r="BC100" s="159">
        <f t="shared" si="147"/>
        <v>8.068262741373854</v>
      </c>
      <c r="BD100" s="160">
        <f t="shared" si="148"/>
        <v>1.6136525482747708</v>
      </c>
      <c r="BE100" s="160">
        <f t="shared" si="149"/>
        <v>6.454610193099083</v>
      </c>
      <c r="BF100" s="160">
        <f t="shared" si="150"/>
        <v>0</v>
      </c>
      <c r="BG100" s="160">
        <f t="shared" si="151"/>
        <v>0</v>
      </c>
      <c r="BH100" s="86"/>
    </row>
    <row r="101" spans="1:60" s="171" customFormat="1" ht="15" hidden="1">
      <c r="A101" s="164" t="s">
        <v>70</v>
      </c>
      <c r="B101" s="165">
        <v>0.5</v>
      </c>
      <c r="C101" s="166">
        <f t="shared" si="152"/>
        <v>85529</v>
      </c>
      <c r="D101" s="166">
        <f t="shared" si="102"/>
        <v>42764.5</v>
      </c>
      <c r="E101" s="112">
        <f t="shared" si="103"/>
        <v>22.22627737226277</v>
      </c>
      <c r="F101" s="102">
        <v>29</v>
      </c>
      <c r="G101" s="113">
        <v>21</v>
      </c>
      <c r="H101" s="102">
        <f t="shared" si="105"/>
        <v>29</v>
      </c>
      <c r="I101" s="114">
        <f t="shared" si="106"/>
        <v>21</v>
      </c>
      <c r="J101" s="112">
        <f t="shared" si="107"/>
        <v>16.129032258064516</v>
      </c>
      <c r="K101" s="102">
        <v>20</v>
      </c>
      <c r="L101" s="102">
        <f>K101/1.3</f>
        <v>15.384615384615383</v>
      </c>
      <c r="M101" s="102">
        <f t="shared" si="110"/>
        <v>19.333333333333332</v>
      </c>
      <c r="N101" s="115">
        <f t="shared" si="111"/>
        <v>14</v>
      </c>
      <c r="O101" s="112">
        <f t="shared" si="112"/>
        <v>294.92758620689654</v>
      </c>
      <c r="P101" s="102">
        <f t="shared" si="113"/>
        <v>1629.1238095238095</v>
      </c>
      <c r="Q101" s="102">
        <f t="shared" si="114"/>
        <v>0</v>
      </c>
      <c r="R101" s="102">
        <f t="shared" si="115"/>
        <v>0</v>
      </c>
      <c r="S101" s="114">
        <f t="shared" si="116"/>
        <v>1924.0513957307062</v>
      </c>
      <c r="T101" s="101">
        <f t="shared" si="117"/>
        <v>427.645</v>
      </c>
      <c r="U101" s="101">
        <f t="shared" si="118"/>
        <v>2223.754</v>
      </c>
      <c r="V101" s="101">
        <v>0</v>
      </c>
      <c r="W101" s="101">
        <v>0</v>
      </c>
      <c r="X101" s="116">
        <f t="shared" si="121"/>
        <v>2651.399</v>
      </c>
      <c r="Y101" s="112">
        <f t="shared" si="122"/>
        <v>1924.0513957307062</v>
      </c>
      <c r="Z101" s="113"/>
      <c r="AA101" s="113"/>
      <c r="AB101" s="113">
        <f t="shared" si="123"/>
        <v>2651.399</v>
      </c>
      <c r="AC101" s="102">
        <f t="shared" si="124"/>
        <v>3848.1027914614124</v>
      </c>
      <c r="AD101" s="102">
        <f t="shared" si="125"/>
        <v>16.44488372419407</v>
      </c>
      <c r="AE101" s="115">
        <f t="shared" si="126"/>
        <v>24.667325586291106</v>
      </c>
      <c r="AF101" s="115">
        <f t="shared" si="127"/>
        <v>22.661529914529915</v>
      </c>
      <c r="AG101" s="102">
        <f t="shared" si="128"/>
        <v>4.111220931048518</v>
      </c>
      <c r="AH101" s="102">
        <f t="shared" si="129"/>
        <v>8.222441862097035</v>
      </c>
      <c r="AI101" s="99">
        <f t="shared" si="130"/>
        <v>8.222441862097035</v>
      </c>
      <c r="AJ101" s="101">
        <v>20</v>
      </c>
      <c r="AK101" s="102">
        <f t="shared" si="131"/>
        <v>80</v>
      </c>
      <c r="AL101" s="102">
        <v>0</v>
      </c>
      <c r="AM101" s="114">
        <v>0</v>
      </c>
      <c r="AN101" s="112">
        <f t="shared" si="132"/>
        <v>16.44488372419407</v>
      </c>
      <c r="AO101" s="102">
        <f t="shared" si="133"/>
        <v>3.2889767448388145</v>
      </c>
      <c r="AP101" s="102">
        <f t="shared" si="134"/>
        <v>13.155906979355258</v>
      </c>
      <c r="AQ101" s="102">
        <f t="shared" si="135"/>
        <v>0</v>
      </c>
      <c r="AR101" s="114">
        <f t="shared" si="136"/>
        <v>0</v>
      </c>
      <c r="AS101" s="167">
        <f t="shared" si="137"/>
        <v>0</v>
      </c>
      <c r="AT101" s="168">
        <f t="shared" si="138"/>
        <v>0</v>
      </c>
      <c r="AU101" s="168">
        <f t="shared" si="139"/>
        <v>0</v>
      </c>
      <c r="AV101" s="168">
        <f t="shared" si="140"/>
        <v>0</v>
      </c>
      <c r="AW101" s="169">
        <f t="shared" si="141"/>
        <v>0</v>
      </c>
      <c r="AX101" s="167">
        <f t="shared" si="142"/>
        <v>5.851737821565408</v>
      </c>
      <c r="AY101" s="168">
        <f t="shared" si="143"/>
        <v>1.1703475643130816</v>
      </c>
      <c r="AZ101" s="168">
        <f t="shared" si="144"/>
        <v>4.6813902572523265</v>
      </c>
      <c r="BA101" s="168">
        <f t="shared" si="145"/>
        <v>0</v>
      </c>
      <c r="BB101" s="168">
        <f t="shared" si="146"/>
        <v>0</v>
      </c>
      <c r="BC101" s="167">
        <f t="shared" si="147"/>
        <v>11.703475643130815</v>
      </c>
      <c r="BD101" s="168">
        <f t="shared" si="148"/>
        <v>2.3406951286261632</v>
      </c>
      <c r="BE101" s="168">
        <f t="shared" si="149"/>
        <v>9.362780514504653</v>
      </c>
      <c r="BF101" s="168">
        <f t="shared" si="150"/>
        <v>0</v>
      </c>
      <c r="BG101" s="168">
        <f t="shared" si="151"/>
        <v>0</v>
      </c>
      <c r="BH101" s="170"/>
    </row>
    <row r="102" spans="1:60" ht="15" hidden="1">
      <c r="A102" s="134" t="s">
        <v>71</v>
      </c>
      <c r="B102" s="172">
        <v>1</v>
      </c>
      <c r="C102" s="162">
        <f t="shared" si="152"/>
        <v>85529</v>
      </c>
      <c r="D102" s="162">
        <f t="shared" si="102"/>
        <v>85529</v>
      </c>
      <c r="E102" s="112">
        <f t="shared" si="103"/>
        <v>25.619128949615714</v>
      </c>
      <c r="F102" s="102">
        <v>30</v>
      </c>
      <c r="G102" s="113">
        <f>F102/1.3</f>
        <v>23.076923076923077</v>
      </c>
      <c r="H102" s="102">
        <f t="shared" si="105"/>
        <v>30</v>
      </c>
      <c r="I102" s="114">
        <f t="shared" si="106"/>
        <v>23.076923076923077</v>
      </c>
      <c r="J102" s="112">
        <f t="shared" si="107"/>
        <v>17.079419299743808</v>
      </c>
      <c r="K102" s="102">
        <f>F102/1.5</f>
        <v>20</v>
      </c>
      <c r="L102" s="102">
        <f>K102/1.3</f>
        <v>15.384615384615383</v>
      </c>
      <c r="M102" s="102">
        <f t="shared" si="110"/>
        <v>20</v>
      </c>
      <c r="N102" s="115">
        <f t="shared" si="111"/>
        <v>15.384615384615385</v>
      </c>
      <c r="O102" s="112">
        <f t="shared" si="112"/>
        <v>940.819</v>
      </c>
      <c r="P102" s="102">
        <f t="shared" si="113"/>
        <v>1186.0021333333334</v>
      </c>
      <c r="Q102" s="102">
        <f t="shared" si="114"/>
        <v>285.09666666666664</v>
      </c>
      <c r="R102" s="102">
        <f t="shared" si="115"/>
        <v>926.5641666666667</v>
      </c>
      <c r="S102" s="114">
        <f t="shared" si="116"/>
        <v>3338.4819666666667</v>
      </c>
      <c r="T102" s="101">
        <f t="shared" si="117"/>
        <v>1411.2285</v>
      </c>
      <c r="U102" s="101">
        <f t="shared" si="118"/>
        <v>1779.0032</v>
      </c>
      <c r="V102" s="101">
        <f>(D102*AL102/100)/M102</f>
        <v>427.645</v>
      </c>
      <c r="W102" s="101">
        <f>(D102*AM102/100)/N102</f>
        <v>1389.84625</v>
      </c>
      <c r="X102" s="116">
        <f t="shared" si="121"/>
        <v>5007.72295</v>
      </c>
      <c r="Y102" s="112">
        <f t="shared" si="122"/>
        <v>3338.4819666666667</v>
      </c>
      <c r="Z102" s="102"/>
      <c r="AA102" s="102"/>
      <c r="AB102" s="113">
        <f t="shared" si="123"/>
        <v>5007.72295</v>
      </c>
      <c r="AC102" s="102">
        <f t="shared" si="124"/>
        <v>3338.4819666666667</v>
      </c>
      <c r="AD102" s="102">
        <f t="shared" si="125"/>
        <v>14.267016951566951</v>
      </c>
      <c r="AE102" s="115">
        <f t="shared" si="126"/>
        <v>21.400525427350427</v>
      </c>
      <c r="AF102" s="115">
        <f t="shared" si="127"/>
        <v>21.400525427350427</v>
      </c>
      <c r="AG102" s="102">
        <f t="shared" si="128"/>
        <v>3.566754237891738</v>
      </c>
      <c r="AH102" s="102">
        <f t="shared" si="129"/>
        <v>7.133508475783476</v>
      </c>
      <c r="AI102" s="99">
        <f t="shared" si="130"/>
        <v>14.267016951566951</v>
      </c>
      <c r="AJ102" s="101">
        <v>33</v>
      </c>
      <c r="AK102" s="102">
        <f t="shared" si="131"/>
        <v>32</v>
      </c>
      <c r="AL102" s="102">
        <v>10</v>
      </c>
      <c r="AM102" s="114">
        <v>25</v>
      </c>
      <c r="AN102" s="112">
        <f t="shared" si="132"/>
        <v>14.267016951566953</v>
      </c>
      <c r="AO102" s="102">
        <f t="shared" si="133"/>
        <v>4.7081155940170945</v>
      </c>
      <c r="AP102" s="102">
        <f t="shared" si="134"/>
        <v>4.565445424501425</v>
      </c>
      <c r="AQ102" s="102">
        <f t="shared" si="135"/>
        <v>1.4267016951566953</v>
      </c>
      <c r="AR102" s="114">
        <f t="shared" si="136"/>
        <v>3.566754237891738</v>
      </c>
      <c r="AS102" s="159">
        <f t="shared" si="137"/>
        <v>0</v>
      </c>
      <c r="AT102" s="160">
        <f t="shared" si="138"/>
        <v>0</v>
      </c>
      <c r="AU102" s="160">
        <f t="shared" si="139"/>
        <v>0</v>
      </c>
      <c r="AV102" s="160">
        <f t="shared" si="140"/>
        <v>0</v>
      </c>
      <c r="AW102" s="163">
        <f t="shared" si="141"/>
        <v>0</v>
      </c>
      <c r="AX102" s="159">
        <f t="shared" si="142"/>
        <v>4.111220931048518</v>
      </c>
      <c r="AY102" s="160">
        <f t="shared" si="143"/>
        <v>1.3567029072460108</v>
      </c>
      <c r="AZ102" s="160">
        <f t="shared" si="144"/>
        <v>1.3155906979355256</v>
      </c>
      <c r="BA102" s="160">
        <f t="shared" si="145"/>
        <v>0.4111220931048518</v>
      </c>
      <c r="BB102" s="160">
        <f t="shared" si="146"/>
        <v>1.0278052327621294</v>
      </c>
      <c r="BC102" s="159">
        <f t="shared" si="147"/>
        <v>8.222441862097035</v>
      </c>
      <c r="BD102" s="160">
        <f t="shared" si="148"/>
        <v>2.7134058144920217</v>
      </c>
      <c r="BE102" s="160">
        <f t="shared" si="149"/>
        <v>2.6311813958710513</v>
      </c>
      <c r="BF102" s="160">
        <f t="shared" si="150"/>
        <v>0.8222441862097036</v>
      </c>
      <c r="BG102" s="160">
        <f t="shared" si="151"/>
        <v>2.055610465524259</v>
      </c>
      <c r="BH102" s="86"/>
    </row>
    <row r="103" spans="1:60" ht="15" hidden="1">
      <c r="A103" s="134" t="s">
        <v>72</v>
      </c>
      <c r="B103" s="172"/>
      <c r="C103" s="172"/>
      <c r="D103" s="172"/>
      <c r="E103" s="173"/>
      <c r="F103" s="174"/>
      <c r="G103" s="174"/>
      <c r="H103" s="174"/>
      <c r="I103" s="175"/>
      <c r="J103" s="173"/>
      <c r="K103" s="174"/>
      <c r="L103" s="174"/>
      <c r="M103" s="174"/>
      <c r="N103" s="176"/>
      <c r="O103" s="174"/>
      <c r="P103" s="174"/>
      <c r="Q103" s="174"/>
      <c r="R103" s="174"/>
      <c r="S103" s="174"/>
      <c r="T103" s="159"/>
      <c r="U103" s="160"/>
      <c r="V103" s="160"/>
      <c r="W103" s="163"/>
      <c r="X103" s="177"/>
      <c r="Y103" s="178"/>
      <c r="Z103" s="179"/>
      <c r="AA103" s="179"/>
      <c r="AB103" s="179"/>
      <c r="AC103" s="160"/>
      <c r="AD103" s="160"/>
      <c r="AE103" s="180"/>
      <c r="AF103" s="180"/>
      <c r="AG103" s="160"/>
      <c r="AH103" s="160"/>
      <c r="AI103" s="159"/>
      <c r="AJ103" s="159"/>
      <c r="AK103" s="160"/>
      <c r="AL103" s="160"/>
      <c r="AM103" s="163"/>
      <c r="AN103" s="178"/>
      <c r="AO103" s="160"/>
      <c r="AP103" s="160"/>
      <c r="AQ103" s="160"/>
      <c r="AR103" s="163"/>
      <c r="AS103" s="159"/>
      <c r="AT103" s="160"/>
      <c r="AU103" s="160"/>
      <c r="AV103" s="160"/>
      <c r="AW103" s="163"/>
      <c r="AX103" s="159"/>
      <c r="AY103" s="160"/>
      <c r="AZ103" s="160"/>
      <c r="BA103" s="160"/>
      <c r="BB103" s="163"/>
      <c r="BC103" s="159"/>
      <c r="BD103" s="160"/>
      <c r="BE103" s="160"/>
      <c r="BF103" s="160"/>
      <c r="BG103" s="163"/>
      <c r="BH103" s="86"/>
    </row>
    <row r="104" spans="1:60" ht="15" hidden="1">
      <c r="A104" s="134" t="s">
        <v>71</v>
      </c>
      <c r="B104" s="172"/>
      <c r="C104" s="172"/>
      <c r="D104" s="172"/>
      <c r="E104" s="173"/>
      <c r="F104" s="174"/>
      <c r="G104" s="174"/>
      <c r="H104" s="174"/>
      <c r="I104" s="175"/>
      <c r="J104" s="173"/>
      <c r="K104" s="174"/>
      <c r="L104" s="174"/>
      <c r="M104" s="174"/>
      <c r="N104" s="176"/>
      <c r="O104" s="174"/>
      <c r="P104" s="174"/>
      <c r="Q104" s="174"/>
      <c r="R104" s="174"/>
      <c r="S104" s="174"/>
      <c r="T104" s="159"/>
      <c r="U104" s="160"/>
      <c r="V104" s="160"/>
      <c r="W104" s="163"/>
      <c r="X104" s="177"/>
      <c r="Y104" s="178"/>
      <c r="Z104" s="179"/>
      <c r="AA104" s="179"/>
      <c r="AB104" s="179"/>
      <c r="AC104" s="160"/>
      <c r="AD104" s="160"/>
      <c r="AE104" s="180"/>
      <c r="AF104" s="180"/>
      <c r="AG104" s="160"/>
      <c r="AH104" s="160"/>
      <c r="AI104" s="159"/>
      <c r="AJ104" s="159"/>
      <c r="AK104" s="160"/>
      <c r="AL104" s="160"/>
      <c r="AM104" s="163"/>
      <c r="AN104" s="178"/>
      <c r="AO104" s="160"/>
      <c r="AP104" s="160"/>
      <c r="AQ104" s="160"/>
      <c r="AR104" s="163"/>
      <c r="AS104" s="159"/>
      <c r="AT104" s="160"/>
      <c r="AU104" s="160"/>
      <c r="AV104" s="160"/>
      <c r="AW104" s="163"/>
      <c r="AX104" s="159"/>
      <c r="AY104" s="160"/>
      <c r="AZ104" s="160"/>
      <c r="BA104" s="160"/>
      <c r="BB104" s="163"/>
      <c r="BC104" s="159"/>
      <c r="BD104" s="160"/>
      <c r="BE104" s="160"/>
      <c r="BF104" s="160"/>
      <c r="BG104" s="163"/>
      <c r="BH104" s="86"/>
    </row>
    <row r="105" spans="1:60" ht="15" hidden="1">
      <c r="A105" s="134" t="s">
        <v>73</v>
      </c>
      <c r="B105" s="172"/>
      <c r="C105" s="172"/>
      <c r="D105" s="172"/>
      <c r="E105" s="173"/>
      <c r="F105" s="174"/>
      <c r="G105" s="174"/>
      <c r="H105" s="174"/>
      <c r="I105" s="175"/>
      <c r="J105" s="173"/>
      <c r="K105" s="174"/>
      <c r="L105" s="174"/>
      <c r="M105" s="174"/>
      <c r="N105" s="176"/>
      <c r="O105" s="174"/>
      <c r="P105" s="174"/>
      <c r="Q105" s="174"/>
      <c r="R105" s="174"/>
      <c r="S105" s="174"/>
      <c r="T105" s="159"/>
      <c r="U105" s="160"/>
      <c r="V105" s="160"/>
      <c r="W105" s="163"/>
      <c r="X105" s="177"/>
      <c r="Y105" s="178"/>
      <c r="Z105" s="179"/>
      <c r="AA105" s="179"/>
      <c r="AB105" s="179"/>
      <c r="AC105" s="160"/>
      <c r="AD105" s="160"/>
      <c r="AE105" s="180"/>
      <c r="AF105" s="180"/>
      <c r="AG105" s="160"/>
      <c r="AH105" s="160"/>
      <c r="AI105" s="159"/>
      <c r="AJ105" s="159"/>
      <c r="AK105" s="160"/>
      <c r="AL105" s="160"/>
      <c r="AM105" s="163"/>
      <c r="AN105" s="178"/>
      <c r="AO105" s="160"/>
      <c r="AP105" s="160"/>
      <c r="AQ105" s="160"/>
      <c r="AR105" s="163"/>
      <c r="AS105" s="159"/>
      <c r="AT105" s="160"/>
      <c r="AU105" s="160"/>
      <c r="AV105" s="160"/>
      <c r="AW105" s="163"/>
      <c r="AX105" s="159"/>
      <c r="AY105" s="160"/>
      <c r="AZ105" s="160"/>
      <c r="BA105" s="160"/>
      <c r="BB105" s="163"/>
      <c r="BC105" s="159"/>
      <c r="BD105" s="160"/>
      <c r="BE105" s="160"/>
      <c r="BF105" s="160"/>
      <c r="BG105" s="163"/>
      <c r="BH105" s="86"/>
    </row>
    <row r="106" spans="1:60" ht="15" hidden="1">
      <c r="A106" s="134" t="s">
        <v>74</v>
      </c>
      <c r="B106" s="172"/>
      <c r="C106" s="172"/>
      <c r="D106" s="172"/>
      <c r="E106" s="173"/>
      <c r="F106" s="174"/>
      <c r="G106" s="174"/>
      <c r="H106" s="174"/>
      <c r="I106" s="175"/>
      <c r="J106" s="173"/>
      <c r="K106" s="174"/>
      <c r="L106" s="174"/>
      <c r="M106" s="174"/>
      <c r="N106" s="176"/>
      <c r="O106" s="174"/>
      <c r="P106" s="174"/>
      <c r="Q106" s="174"/>
      <c r="R106" s="174"/>
      <c r="S106" s="174"/>
      <c r="T106" s="159"/>
      <c r="U106" s="160"/>
      <c r="V106" s="160"/>
      <c r="W106" s="163"/>
      <c r="X106" s="177"/>
      <c r="Y106" s="178"/>
      <c r="Z106" s="179"/>
      <c r="AA106" s="179"/>
      <c r="AB106" s="179"/>
      <c r="AC106" s="160"/>
      <c r="AD106" s="160"/>
      <c r="AE106" s="180"/>
      <c r="AF106" s="180"/>
      <c r="AG106" s="160"/>
      <c r="AH106" s="160"/>
      <c r="AI106" s="159"/>
      <c r="AJ106" s="159"/>
      <c r="AK106" s="160"/>
      <c r="AL106" s="160"/>
      <c r="AM106" s="163"/>
      <c r="AN106" s="178"/>
      <c r="AO106" s="160"/>
      <c r="AP106" s="160"/>
      <c r="AQ106" s="160"/>
      <c r="AR106" s="163"/>
      <c r="AS106" s="159"/>
      <c r="AT106" s="160"/>
      <c r="AU106" s="160"/>
      <c r="AV106" s="160"/>
      <c r="AW106" s="163"/>
      <c r="AX106" s="159"/>
      <c r="AY106" s="160"/>
      <c r="AZ106" s="160"/>
      <c r="BA106" s="160"/>
      <c r="BB106" s="163"/>
      <c r="BC106" s="159"/>
      <c r="BD106" s="160"/>
      <c r="BE106" s="160"/>
      <c r="BF106" s="160"/>
      <c r="BG106" s="163"/>
      <c r="BH106" s="86"/>
    </row>
    <row r="107" spans="1:60" ht="15" hidden="1">
      <c r="A107" s="110" t="s">
        <v>72</v>
      </c>
      <c r="B107" s="172"/>
      <c r="C107" s="172"/>
      <c r="D107" s="172"/>
      <c r="E107" s="173"/>
      <c r="F107" s="174"/>
      <c r="G107" s="174"/>
      <c r="H107" s="174"/>
      <c r="I107" s="175"/>
      <c r="J107" s="173"/>
      <c r="K107" s="174"/>
      <c r="L107" s="174"/>
      <c r="M107" s="174"/>
      <c r="N107" s="176"/>
      <c r="O107" s="174"/>
      <c r="P107" s="174"/>
      <c r="Q107" s="174"/>
      <c r="R107" s="174"/>
      <c r="S107" s="174"/>
      <c r="T107" s="159"/>
      <c r="U107" s="160"/>
      <c r="V107" s="160"/>
      <c r="W107" s="163"/>
      <c r="X107" s="177"/>
      <c r="Y107" s="178"/>
      <c r="Z107" s="179"/>
      <c r="AA107" s="179"/>
      <c r="AB107" s="179"/>
      <c r="AC107" s="160"/>
      <c r="AD107" s="160"/>
      <c r="AE107" s="180"/>
      <c r="AF107" s="180"/>
      <c r="AG107" s="160"/>
      <c r="AH107" s="160"/>
      <c r="AI107" s="159"/>
      <c r="AJ107" s="159"/>
      <c r="AK107" s="160"/>
      <c r="AL107" s="160"/>
      <c r="AM107" s="163"/>
      <c r="AN107" s="178"/>
      <c r="AO107" s="160"/>
      <c r="AP107" s="160"/>
      <c r="AQ107" s="160"/>
      <c r="AR107" s="163"/>
      <c r="AS107" s="159"/>
      <c r="AT107" s="160"/>
      <c r="AU107" s="160"/>
      <c r="AV107" s="160"/>
      <c r="AW107" s="163"/>
      <c r="AX107" s="159"/>
      <c r="AY107" s="160"/>
      <c r="AZ107" s="160"/>
      <c r="BA107" s="160"/>
      <c r="BB107" s="163"/>
      <c r="BC107" s="159"/>
      <c r="BD107" s="160"/>
      <c r="BE107" s="160"/>
      <c r="BF107" s="160"/>
      <c r="BG107" s="163"/>
      <c r="BH107" s="86"/>
    </row>
    <row r="108" spans="1:60" ht="15" hidden="1">
      <c r="A108" s="110" t="s">
        <v>75</v>
      </c>
      <c r="B108" s="172"/>
      <c r="C108" s="172"/>
      <c r="D108" s="172"/>
      <c r="E108" s="173"/>
      <c r="F108" s="174"/>
      <c r="G108" s="174"/>
      <c r="H108" s="174"/>
      <c r="I108" s="175"/>
      <c r="J108" s="173"/>
      <c r="K108" s="174"/>
      <c r="L108" s="174"/>
      <c r="M108" s="174"/>
      <c r="N108" s="176"/>
      <c r="O108" s="174"/>
      <c r="P108" s="174"/>
      <c r="Q108" s="174"/>
      <c r="R108" s="174"/>
      <c r="S108" s="174"/>
      <c r="T108" s="159"/>
      <c r="U108" s="160"/>
      <c r="V108" s="160"/>
      <c r="W108" s="163"/>
      <c r="X108" s="177"/>
      <c r="Y108" s="178"/>
      <c r="Z108" s="179"/>
      <c r="AA108" s="179"/>
      <c r="AB108" s="179"/>
      <c r="AC108" s="160"/>
      <c r="AD108" s="160"/>
      <c r="AE108" s="180"/>
      <c r="AF108" s="180"/>
      <c r="AG108" s="160"/>
      <c r="AH108" s="160"/>
      <c r="AI108" s="159"/>
      <c r="AJ108" s="159"/>
      <c r="AK108" s="160"/>
      <c r="AL108" s="160"/>
      <c r="AM108" s="163"/>
      <c r="AN108" s="178"/>
      <c r="AO108" s="160"/>
      <c r="AP108" s="160"/>
      <c r="AQ108" s="160"/>
      <c r="AR108" s="163"/>
      <c r="AS108" s="159"/>
      <c r="AT108" s="160"/>
      <c r="AU108" s="160"/>
      <c r="AV108" s="160"/>
      <c r="AW108" s="163"/>
      <c r="AX108" s="159"/>
      <c r="AY108" s="160"/>
      <c r="AZ108" s="160"/>
      <c r="BA108" s="160"/>
      <c r="BB108" s="163"/>
      <c r="BC108" s="159"/>
      <c r="BD108" s="160"/>
      <c r="BE108" s="160"/>
      <c r="BF108" s="160"/>
      <c r="BG108" s="163"/>
      <c r="BH108" s="86"/>
    </row>
    <row r="109" spans="1:60" ht="15" hidden="1">
      <c r="A109" s="134" t="s">
        <v>76</v>
      </c>
      <c r="B109" s="172"/>
      <c r="C109" s="172"/>
      <c r="D109" s="172"/>
      <c r="E109" s="173"/>
      <c r="F109" s="174"/>
      <c r="G109" s="174"/>
      <c r="H109" s="174"/>
      <c r="I109" s="175"/>
      <c r="J109" s="173"/>
      <c r="K109" s="174"/>
      <c r="L109" s="174"/>
      <c r="M109" s="174"/>
      <c r="N109" s="176"/>
      <c r="O109" s="174"/>
      <c r="P109" s="174"/>
      <c r="Q109" s="174"/>
      <c r="R109" s="174"/>
      <c r="S109" s="174"/>
      <c r="T109" s="159"/>
      <c r="U109" s="160"/>
      <c r="V109" s="160"/>
      <c r="W109" s="163"/>
      <c r="X109" s="177"/>
      <c r="Y109" s="178"/>
      <c r="Z109" s="179"/>
      <c r="AA109" s="179"/>
      <c r="AB109" s="179"/>
      <c r="AC109" s="160"/>
      <c r="AD109" s="160"/>
      <c r="AE109" s="180"/>
      <c r="AF109" s="180"/>
      <c r="AG109" s="160"/>
      <c r="AH109" s="160"/>
      <c r="AI109" s="159"/>
      <c r="AJ109" s="159"/>
      <c r="AK109" s="160"/>
      <c r="AL109" s="160"/>
      <c r="AM109" s="163"/>
      <c r="AN109" s="178"/>
      <c r="AO109" s="160"/>
      <c r="AP109" s="160"/>
      <c r="AQ109" s="160"/>
      <c r="AR109" s="163"/>
      <c r="AS109" s="159"/>
      <c r="AT109" s="160"/>
      <c r="AU109" s="160"/>
      <c r="AV109" s="160"/>
      <c r="AW109" s="163"/>
      <c r="AX109" s="159"/>
      <c r="AY109" s="160"/>
      <c r="AZ109" s="160"/>
      <c r="BA109" s="160"/>
      <c r="BB109" s="163"/>
      <c r="BC109" s="159"/>
      <c r="BD109" s="160"/>
      <c r="BE109" s="160"/>
      <c r="BF109" s="160"/>
      <c r="BG109" s="163"/>
      <c r="BH109" s="86"/>
    </row>
    <row r="110" spans="1:60" ht="15" hidden="1">
      <c r="A110" s="135" t="s">
        <v>72</v>
      </c>
      <c r="B110" s="181"/>
      <c r="C110" s="181"/>
      <c r="D110" s="181"/>
      <c r="E110" s="182"/>
      <c r="F110" s="183"/>
      <c r="G110" s="183"/>
      <c r="H110" s="183"/>
      <c r="I110" s="184"/>
      <c r="J110" s="182"/>
      <c r="K110" s="183"/>
      <c r="L110" s="183"/>
      <c r="M110" s="183"/>
      <c r="N110" s="185"/>
      <c r="O110" s="174"/>
      <c r="P110" s="174"/>
      <c r="Q110" s="174"/>
      <c r="R110" s="174"/>
      <c r="S110" s="174"/>
      <c r="T110" s="186"/>
      <c r="U110" s="187"/>
      <c r="V110" s="187"/>
      <c r="W110" s="188"/>
      <c r="X110" s="189"/>
      <c r="Y110" s="190"/>
      <c r="Z110" s="191"/>
      <c r="AA110" s="191"/>
      <c r="AB110" s="191"/>
      <c r="AC110" s="187"/>
      <c r="AD110" s="187"/>
      <c r="AE110" s="192"/>
      <c r="AF110" s="192"/>
      <c r="AG110" s="187"/>
      <c r="AH110" s="187"/>
      <c r="AI110" s="186"/>
      <c r="AJ110" s="186"/>
      <c r="AK110" s="187"/>
      <c r="AL110" s="187"/>
      <c r="AM110" s="188"/>
      <c r="AN110" s="190"/>
      <c r="AO110" s="187"/>
      <c r="AP110" s="187"/>
      <c r="AQ110" s="187"/>
      <c r="AR110" s="188"/>
      <c r="AS110" s="186"/>
      <c r="AT110" s="187"/>
      <c r="AU110" s="187"/>
      <c r="AV110" s="187"/>
      <c r="AW110" s="188"/>
      <c r="AX110" s="193"/>
      <c r="AY110" s="194"/>
      <c r="AZ110" s="194"/>
      <c r="BA110" s="194"/>
      <c r="BB110" s="195"/>
      <c r="BC110" s="193"/>
      <c r="BD110" s="194"/>
      <c r="BE110" s="194"/>
      <c r="BF110" s="194"/>
      <c r="BG110" s="195"/>
      <c r="BH110" s="86"/>
    </row>
    <row r="111" spans="1:60" ht="15" hidden="1">
      <c r="A111" s="130" t="s">
        <v>77</v>
      </c>
      <c r="B111" s="196">
        <f>B92+B102</f>
        <v>15</v>
      </c>
      <c r="C111" s="197"/>
      <c r="D111" s="197">
        <f>D92+D102</f>
        <v>1282935</v>
      </c>
      <c r="E111" s="198"/>
      <c r="F111" s="199"/>
      <c r="G111" s="199"/>
      <c r="H111" s="199"/>
      <c r="I111" s="200"/>
      <c r="J111" s="198"/>
      <c r="K111" s="199"/>
      <c r="L111" s="199"/>
      <c r="M111" s="199"/>
      <c r="N111" s="200"/>
      <c r="O111" s="201"/>
      <c r="P111" s="201"/>
      <c r="Q111" s="201"/>
      <c r="R111" s="201"/>
      <c r="S111" s="201"/>
      <c r="T111" s="202"/>
      <c r="U111" s="203"/>
      <c r="V111" s="203"/>
      <c r="W111" s="204"/>
      <c r="X111" s="205"/>
      <c r="Y111" s="276" t="b">
        <f>Y92=Y93+Y94+Y95+Y96+Y97+Y98+Y99+Y100+Y101</f>
        <v>0</v>
      </c>
      <c r="Z111" s="206"/>
      <c r="AA111" s="206"/>
      <c r="AB111" s="206"/>
      <c r="AC111" s="203"/>
      <c r="AD111" s="203"/>
      <c r="AE111" s="204"/>
      <c r="AF111" s="207"/>
      <c r="AG111" s="197"/>
      <c r="AH111" s="197"/>
      <c r="AI111" s="207">
        <f>AI92+AI102</f>
        <v>247.56872912968188</v>
      </c>
      <c r="AJ111" s="202"/>
      <c r="AK111" s="203"/>
      <c r="AL111" s="203"/>
      <c r="AM111" s="204"/>
      <c r="AN111" s="202"/>
      <c r="AO111" s="203"/>
      <c r="AP111" s="203"/>
      <c r="AQ111" s="203"/>
      <c r="AR111" s="204"/>
      <c r="AS111" s="208"/>
      <c r="AT111" s="203"/>
      <c r="AU111" s="203"/>
      <c r="AV111" s="203"/>
      <c r="AW111" s="204"/>
      <c r="AX111" s="209"/>
      <c r="AY111" s="210"/>
      <c r="AZ111" s="210"/>
      <c r="BA111" s="210"/>
      <c r="BB111" s="211"/>
      <c r="BC111" s="209"/>
      <c r="BD111" s="210"/>
      <c r="BE111" s="210"/>
      <c r="BF111" s="210"/>
      <c r="BG111" s="211"/>
      <c r="BH111" s="86"/>
    </row>
    <row r="112" spans="1:60" ht="15" hidden="1">
      <c r="A112" s="137"/>
      <c r="B112" s="137"/>
      <c r="C112" s="86"/>
      <c r="D112" s="8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86"/>
      <c r="U112" s="86"/>
      <c r="V112" s="86"/>
      <c r="W112" s="86"/>
      <c r="X112" s="137"/>
      <c r="Y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</row>
    <row r="113" spans="1:60" ht="15">
      <c r="A113" s="137"/>
      <c r="B113" s="137"/>
      <c r="C113" s="86"/>
      <c r="D113" s="8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86"/>
      <c r="U113" s="86"/>
      <c r="V113" s="86"/>
      <c r="W113" s="86"/>
      <c r="X113" s="137"/>
      <c r="Y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</row>
    <row r="114" spans="1:60" ht="15">
      <c r="A114" s="137"/>
      <c r="B114" s="137"/>
      <c r="C114" s="86"/>
      <c r="D114" s="8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86"/>
      <c r="U114" s="86"/>
      <c r="V114" s="86"/>
      <c r="W114" s="86"/>
      <c r="X114" s="137"/>
      <c r="Y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</row>
    <row r="115" spans="1:60" ht="15">
      <c r="A115" s="5" t="s">
        <v>78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</row>
    <row r="116" spans="1:60" ht="15">
      <c r="A116" s="137"/>
      <c r="B116" s="137"/>
      <c r="C116" s="86"/>
      <c r="D116" s="8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86"/>
      <c r="U116" s="86"/>
      <c r="V116" s="86"/>
      <c r="W116" s="86"/>
      <c r="X116" s="137"/>
      <c r="Y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</row>
    <row r="117" ht="15" hidden="1"/>
    <row r="118" spans="1:29" ht="15" hidden="1">
      <c r="A118" s="263"/>
      <c r="B118" s="263"/>
      <c r="C118" s="263"/>
      <c r="D118" s="263"/>
      <c r="E118" s="263"/>
      <c r="F118" s="263"/>
      <c r="G118" s="263"/>
      <c r="H118" s="263"/>
      <c r="I118" s="263"/>
      <c r="J118" s="263"/>
      <c r="K118" s="263"/>
      <c r="L118" s="263"/>
      <c r="M118" s="263"/>
      <c r="N118" s="263"/>
      <c r="O118" s="263"/>
      <c r="P118" s="263"/>
      <c r="Q118" s="263"/>
      <c r="R118" s="263"/>
      <c r="S118" s="263"/>
      <c r="T118" s="263"/>
      <c r="U118" s="263"/>
      <c r="V118" s="263"/>
      <c r="W118" s="263"/>
      <c r="X118" s="263"/>
      <c r="Y118" s="263"/>
      <c r="Z118" s="263"/>
      <c r="AA118" s="263"/>
      <c r="AB118" s="263"/>
      <c r="AC118" s="263"/>
    </row>
    <row r="119" spans="1:59" ht="12.75" customHeight="1">
      <c r="A119" s="11" t="s">
        <v>15</v>
      </c>
      <c r="B119" s="12" t="s">
        <v>16</v>
      </c>
      <c r="C119" s="12" t="s">
        <v>17</v>
      </c>
      <c r="D119" s="12" t="s">
        <v>18</v>
      </c>
      <c r="E119" s="12" t="s">
        <v>19</v>
      </c>
      <c r="F119" s="13"/>
      <c r="G119" s="13"/>
      <c r="H119" s="13"/>
      <c r="I119" s="14"/>
      <c r="J119" s="12"/>
      <c r="K119" s="13"/>
      <c r="L119" s="13"/>
      <c r="M119" s="13"/>
      <c r="N119" s="14"/>
      <c r="O119" s="12" t="s">
        <v>21</v>
      </c>
      <c r="P119" s="13"/>
      <c r="Q119" s="13"/>
      <c r="R119" s="13"/>
      <c r="S119" s="14"/>
      <c r="T119" s="12"/>
      <c r="U119" s="13"/>
      <c r="V119" s="13"/>
      <c r="W119" s="13"/>
      <c r="X119" s="14"/>
      <c r="Y119" s="12" t="s">
        <v>23</v>
      </c>
      <c r="Z119" s="13"/>
      <c r="AA119" s="13"/>
      <c r="AB119" s="13"/>
      <c r="AC119" s="13"/>
      <c r="AD119" s="13"/>
      <c r="AE119" s="13"/>
      <c r="AF119" s="13"/>
      <c r="AG119" s="13"/>
      <c r="AH119" s="13"/>
      <c r="AI119" s="14"/>
      <c r="AJ119" s="11" t="s">
        <v>24</v>
      </c>
      <c r="AK119" s="15"/>
      <c r="AL119" s="15"/>
      <c r="AM119" s="16"/>
      <c r="AN119" s="12" t="s">
        <v>25</v>
      </c>
      <c r="AO119" s="13"/>
      <c r="AP119" s="13"/>
      <c r="AQ119" s="13"/>
      <c r="AR119" s="14"/>
      <c r="AS119" s="12"/>
      <c r="AT119" s="13"/>
      <c r="AU119" s="13"/>
      <c r="AV119" s="13"/>
      <c r="AW119" s="14"/>
      <c r="AX119" s="12" t="s">
        <v>85</v>
      </c>
      <c r="AY119" s="13"/>
      <c r="AZ119" s="13"/>
      <c r="BA119" s="13"/>
      <c r="BB119" s="14"/>
      <c r="BC119" s="12" t="s">
        <v>86</v>
      </c>
      <c r="BD119" s="13"/>
      <c r="BE119" s="13"/>
      <c r="BF119" s="13"/>
      <c r="BG119" s="14"/>
    </row>
    <row r="120" spans="1:59" ht="15">
      <c r="A120" s="20"/>
      <c r="B120" s="21"/>
      <c r="C120" s="21"/>
      <c r="D120" s="21"/>
      <c r="E120" s="22"/>
      <c r="F120" s="23"/>
      <c r="G120" s="23"/>
      <c r="H120" s="23"/>
      <c r="I120" s="24"/>
      <c r="J120" s="22"/>
      <c r="K120" s="23"/>
      <c r="L120" s="23"/>
      <c r="M120" s="23"/>
      <c r="N120" s="24"/>
      <c r="O120" s="22"/>
      <c r="P120" s="23"/>
      <c r="Q120" s="23"/>
      <c r="R120" s="23"/>
      <c r="S120" s="24"/>
      <c r="T120" s="22"/>
      <c r="U120" s="23"/>
      <c r="V120" s="23"/>
      <c r="W120" s="23"/>
      <c r="X120" s="24"/>
      <c r="Y120" s="22"/>
      <c r="Z120" s="23"/>
      <c r="AA120" s="23"/>
      <c r="AB120" s="23"/>
      <c r="AC120" s="23"/>
      <c r="AD120" s="23"/>
      <c r="AE120" s="23"/>
      <c r="AF120" s="23"/>
      <c r="AG120" s="23"/>
      <c r="AH120" s="23"/>
      <c r="AI120" s="24"/>
      <c r="AJ120" s="25"/>
      <c r="AK120" s="26"/>
      <c r="AL120" s="26"/>
      <c r="AM120" s="27"/>
      <c r="AN120" s="22"/>
      <c r="AO120" s="23"/>
      <c r="AP120" s="23"/>
      <c r="AQ120" s="23"/>
      <c r="AR120" s="24"/>
      <c r="AS120" s="22"/>
      <c r="AT120" s="23"/>
      <c r="AU120" s="23"/>
      <c r="AV120" s="23"/>
      <c r="AW120" s="24"/>
      <c r="AX120" s="22"/>
      <c r="AY120" s="23"/>
      <c r="AZ120" s="23"/>
      <c r="BA120" s="23"/>
      <c r="BB120" s="24"/>
      <c r="BC120" s="22"/>
      <c r="BD120" s="23"/>
      <c r="BE120" s="23"/>
      <c r="BF120" s="23"/>
      <c r="BG120" s="24"/>
    </row>
    <row r="121" spans="1:59" ht="30" customHeight="1">
      <c r="A121" s="20"/>
      <c r="B121" s="21"/>
      <c r="C121" s="21"/>
      <c r="D121" s="21"/>
      <c r="E121" s="28"/>
      <c r="F121" s="29"/>
      <c r="G121" s="29"/>
      <c r="H121" s="29"/>
      <c r="I121" s="30"/>
      <c r="J121" s="28"/>
      <c r="K121" s="29"/>
      <c r="L121" s="29"/>
      <c r="M121" s="29"/>
      <c r="N121" s="30"/>
      <c r="O121" s="28"/>
      <c r="P121" s="29"/>
      <c r="Q121" s="29"/>
      <c r="R121" s="29"/>
      <c r="S121" s="30"/>
      <c r="T121" s="28"/>
      <c r="U121" s="29"/>
      <c r="V121" s="29"/>
      <c r="W121" s="29"/>
      <c r="X121" s="30"/>
      <c r="Y121" s="28"/>
      <c r="Z121" s="29"/>
      <c r="AA121" s="29"/>
      <c r="AB121" s="29"/>
      <c r="AC121" s="29"/>
      <c r="AD121" s="29"/>
      <c r="AE121" s="29"/>
      <c r="AF121" s="29"/>
      <c r="AG121" s="29"/>
      <c r="AH121" s="29"/>
      <c r="AI121" s="30"/>
      <c r="AJ121" s="31"/>
      <c r="AK121" s="32"/>
      <c r="AL121" s="32"/>
      <c r="AM121" s="33"/>
      <c r="AN121" s="28"/>
      <c r="AO121" s="29"/>
      <c r="AP121" s="29"/>
      <c r="AQ121" s="29"/>
      <c r="AR121" s="30"/>
      <c r="AS121" s="28"/>
      <c r="AT121" s="29"/>
      <c r="AU121" s="29"/>
      <c r="AV121" s="29"/>
      <c r="AW121" s="30"/>
      <c r="AX121" s="28"/>
      <c r="AY121" s="29"/>
      <c r="AZ121" s="29"/>
      <c r="BA121" s="29"/>
      <c r="BB121" s="30"/>
      <c r="BC121" s="28"/>
      <c r="BD121" s="29"/>
      <c r="BE121" s="29"/>
      <c r="BF121" s="29"/>
      <c r="BG121" s="30"/>
    </row>
    <row r="122" spans="1:59" ht="15" customHeight="1">
      <c r="A122" s="20"/>
      <c r="B122" s="21"/>
      <c r="C122" s="21"/>
      <c r="D122" s="21"/>
      <c r="E122" s="11" t="s">
        <v>30</v>
      </c>
      <c r="F122" s="34" t="s">
        <v>31</v>
      </c>
      <c r="G122" s="34" t="s">
        <v>35</v>
      </c>
      <c r="H122" s="34" t="s">
        <v>33</v>
      </c>
      <c r="I122" s="35" t="s">
        <v>34</v>
      </c>
      <c r="J122" s="11"/>
      <c r="K122" s="34"/>
      <c r="L122" s="34"/>
      <c r="M122" s="34"/>
      <c r="N122" s="34"/>
      <c r="O122" s="36" t="s">
        <v>36</v>
      </c>
      <c r="P122" s="37" t="s">
        <v>37</v>
      </c>
      <c r="Q122" s="37" t="s">
        <v>38</v>
      </c>
      <c r="R122" s="38" t="s">
        <v>39</v>
      </c>
      <c r="S122" s="39" t="s">
        <v>40</v>
      </c>
      <c r="T122" s="40"/>
      <c r="U122" s="34"/>
      <c r="V122" s="34"/>
      <c r="W122" s="41"/>
      <c r="X122" s="34"/>
      <c r="Y122" s="36" t="s">
        <v>110</v>
      </c>
      <c r="Z122" s="42"/>
      <c r="AA122" s="43"/>
      <c r="AB122" s="268"/>
      <c r="AC122" s="34" t="s">
        <v>43</v>
      </c>
      <c r="AD122" s="34" t="s">
        <v>44</v>
      </c>
      <c r="AE122" s="34" t="s">
        <v>104</v>
      </c>
      <c r="AF122" s="44"/>
      <c r="AG122" s="34" t="s">
        <v>105</v>
      </c>
      <c r="AH122" s="34" t="s">
        <v>106</v>
      </c>
      <c r="AI122" s="34" t="s">
        <v>49</v>
      </c>
      <c r="AJ122" s="34" t="s">
        <v>36</v>
      </c>
      <c r="AK122" s="34" t="s">
        <v>37</v>
      </c>
      <c r="AL122" s="34" t="s">
        <v>38</v>
      </c>
      <c r="AM122" s="34" t="s">
        <v>50</v>
      </c>
      <c r="AN122" s="12" t="s">
        <v>51</v>
      </c>
      <c r="AO122" s="45" t="s">
        <v>56</v>
      </c>
      <c r="AP122" s="13"/>
      <c r="AQ122" s="12" t="s">
        <v>57</v>
      </c>
      <c r="AR122" s="14"/>
      <c r="AS122" s="12"/>
      <c r="AT122" s="12"/>
      <c r="AU122" s="12"/>
      <c r="AV122" s="12"/>
      <c r="AW122" s="12"/>
      <c r="AX122" s="12" t="s">
        <v>51</v>
      </c>
      <c r="AY122" s="12" t="s">
        <v>52</v>
      </c>
      <c r="AZ122" s="12" t="s">
        <v>53</v>
      </c>
      <c r="BA122" s="12" t="s">
        <v>54</v>
      </c>
      <c r="BB122" s="12" t="s">
        <v>55</v>
      </c>
      <c r="BC122" s="12" t="s">
        <v>51</v>
      </c>
      <c r="BD122" s="12" t="s">
        <v>52</v>
      </c>
      <c r="BE122" s="12" t="s">
        <v>53</v>
      </c>
      <c r="BF122" s="12" t="s">
        <v>54</v>
      </c>
      <c r="BG122" s="12" t="s">
        <v>55</v>
      </c>
    </row>
    <row r="123" spans="1:59" ht="28.5" customHeight="1">
      <c r="A123" s="20"/>
      <c r="B123" s="21"/>
      <c r="C123" s="21"/>
      <c r="D123" s="21"/>
      <c r="E123" s="20"/>
      <c r="F123" s="46"/>
      <c r="G123" s="46"/>
      <c r="H123" s="46"/>
      <c r="I123" s="47"/>
      <c r="J123" s="20"/>
      <c r="K123" s="46"/>
      <c r="L123" s="46"/>
      <c r="M123" s="46"/>
      <c r="N123" s="46"/>
      <c r="O123" s="48"/>
      <c r="P123" s="49"/>
      <c r="Q123" s="49"/>
      <c r="R123" s="50"/>
      <c r="S123" s="51"/>
      <c r="T123" s="52"/>
      <c r="U123" s="46"/>
      <c r="V123" s="46"/>
      <c r="W123" s="53"/>
      <c r="X123" s="46"/>
      <c r="Y123" s="54"/>
      <c r="Z123" s="55"/>
      <c r="AA123" s="56"/>
      <c r="AB123" s="268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21"/>
      <c r="AO123" s="28"/>
      <c r="AP123" s="29"/>
      <c r="AQ123" s="28"/>
      <c r="AR123" s="30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</row>
    <row r="124" spans="1:59" ht="12.75" customHeight="1">
      <c r="A124" s="20"/>
      <c r="B124" s="21"/>
      <c r="C124" s="21"/>
      <c r="D124" s="21"/>
      <c r="E124" s="20"/>
      <c r="F124" s="46"/>
      <c r="G124" s="46"/>
      <c r="H124" s="46"/>
      <c r="I124" s="47"/>
      <c r="J124" s="20"/>
      <c r="K124" s="46"/>
      <c r="L124" s="46"/>
      <c r="M124" s="46"/>
      <c r="N124" s="46"/>
      <c r="O124" s="48"/>
      <c r="P124" s="49"/>
      <c r="Q124" s="49"/>
      <c r="R124" s="50"/>
      <c r="S124" s="51"/>
      <c r="T124" s="52"/>
      <c r="U124" s="46"/>
      <c r="V124" s="46"/>
      <c r="W124" s="53"/>
      <c r="X124" s="46"/>
      <c r="Y124" s="54"/>
      <c r="Z124" s="55"/>
      <c r="AA124" s="56"/>
      <c r="AB124" s="268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21"/>
      <c r="AO124" s="57" t="s">
        <v>58</v>
      </c>
      <c r="AP124" s="57" t="s">
        <v>59</v>
      </c>
      <c r="AQ124" s="57" t="s">
        <v>60</v>
      </c>
      <c r="AR124" s="57" t="s">
        <v>61</v>
      </c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</row>
    <row r="125" spans="1:59" ht="15">
      <c r="A125" s="20"/>
      <c r="B125" s="21"/>
      <c r="C125" s="21"/>
      <c r="D125" s="21"/>
      <c r="E125" s="20"/>
      <c r="F125" s="46"/>
      <c r="G125" s="46"/>
      <c r="H125" s="46"/>
      <c r="I125" s="47"/>
      <c r="J125" s="20"/>
      <c r="K125" s="46"/>
      <c r="L125" s="46"/>
      <c r="M125" s="46"/>
      <c r="N125" s="46"/>
      <c r="O125" s="48"/>
      <c r="P125" s="49"/>
      <c r="Q125" s="49"/>
      <c r="R125" s="50"/>
      <c r="S125" s="51"/>
      <c r="T125" s="52"/>
      <c r="U125" s="46"/>
      <c r="V125" s="46"/>
      <c r="W125" s="53"/>
      <c r="X125" s="46"/>
      <c r="Y125" s="54"/>
      <c r="Z125" s="55"/>
      <c r="AA125" s="56"/>
      <c r="AB125" s="268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</row>
    <row r="126" spans="1:59" ht="120.75" customHeight="1">
      <c r="A126" s="58"/>
      <c r="B126" s="57"/>
      <c r="C126" s="57"/>
      <c r="D126" s="57"/>
      <c r="E126" s="58"/>
      <c r="F126" s="59"/>
      <c r="G126" s="59"/>
      <c r="H126" s="59"/>
      <c r="I126" s="60"/>
      <c r="J126" s="58"/>
      <c r="K126" s="59"/>
      <c r="L126" s="59"/>
      <c r="M126" s="59"/>
      <c r="N126" s="59"/>
      <c r="O126" s="61"/>
      <c r="P126" s="62"/>
      <c r="Q126" s="62"/>
      <c r="R126" s="63"/>
      <c r="S126" s="64"/>
      <c r="T126" s="65"/>
      <c r="U126" s="59"/>
      <c r="V126" s="59"/>
      <c r="W126" s="66"/>
      <c r="X126" s="59"/>
      <c r="Y126" s="67"/>
      <c r="Z126" s="68"/>
      <c r="AA126" s="69"/>
      <c r="AB126" s="273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</row>
    <row r="127" spans="1:60" ht="15" hidden="1">
      <c r="A127" s="140" t="s">
        <v>62</v>
      </c>
      <c r="B127" s="212"/>
      <c r="C127" s="213"/>
      <c r="D127" s="212"/>
      <c r="E127" s="247"/>
      <c r="F127" s="218"/>
      <c r="G127" s="218"/>
      <c r="H127" s="218"/>
      <c r="I127" s="275"/>
      <c r="J127" s="247"/>
      <c r="K127" s="218"/>
      <c r="L127" s="218"/>
      <c r="M127" s="218"/>
      <c r="N127" s="275"/>
      <c r="O127" s="277"/>
      <c r="P127" s="277"/>
      <c r="Q127" s="277"/>
      <c r="R127" s="277"/>
      <c r="S127" s="277"/>
      <c r="T127" s="156"/>
      <c r="U127" s="157"/>
      <c r="V127" s="157"/>
      <c r="W127" s="158"/>
      <c r="X127" s="277"/>
      <c r="Y127" s="217"/>
      <c r="Z127" s="220"/>
      <c r="AA127" s="220"/>
      <c r="AB127" s="220"/>
      <c r="AC127" s="157"/>
      <c r="AD127" s="157"/>
      <c r="AE127" s="221"/>
      <c r="AF127" s="222"/>
      <c r="AG127" s="223"/>
      <c r="AH127" s="223"/>
      <c r="AI127" s="224"/>
      <c r="AJ127" s="156"/>
      <c r="AK127" s="157"/>
      <c r="AL127" s="157"/>
      <c r="AM127" s="158"/>
      <c r="AN127" s="217"/>
      <c r="AO127" s="157"/>
      <c r="AP127" s="157"/>
      <c r="AQ127" s="157"/>
      <c r="AR127" s="158"/>
      <c r="AS127" s="156"/>
      <c r="AT127" s="157"/>
      <c r="AU127" s="157"/>
      <c r="AV127" s="157"/>
      <c r="AW127" s="158"/>
      <c r="AX127" s="156"/>
      <c r="AY127" s="157"/>
      <c r="AZ127" s="157"/>
      <c r="BA127" s="157"/>
      <c r="BB127" s="158"/>
      <c r="BC127" s="156"/>
      <c r="BD127" s="157"/>
      <c r="BE127" s="157"/>
      <c r="BF127" s="157"/>
      <c r="BG127" s="158"/>
      <c r="BH127" s="86"/>
    </row>
    <row r="128" spans="1:60" ht="15" hidden="1">
      <c r="A128" s="110" t="s">
        <v>63</v>
      </c>
      <c r="B128" s="161"/>
      <c r="C128" s="161"/>
      <c r="D128" s="161"/>
      <c r="E128" s="173"/>
      <c r="F128" s="174"/>
      <c r="G128" s="174"/>
      <c r="H128" s="174"/>
      <c r="I128" s="175"/>
      <c r="J128" s="173"/>
      <c r="K128" s="174"/>
      <c r="L128" s="174"/>
      <c r="M128" s="174"/>
      <c r="N128" s="175"/>
      <c r="O128" s="177"/>
      <c r="P128" s="177"/>
      <c r="Q128" s="177"/>
      <c r="R128" s="177"/>
      <c r="S128" s="177"/>
      <c r="T128" s="159"/>
      <c r="U128" s="160"/>
      <c r="V128" s="160"/>
      <c r="W128" s="163"/>
      <c r="X128" s="177"/>
      <c r="Y128" s="178"/>
      <c r="Z128" s="179"/>
      <c r="AA128" s="179"/>
      <c r="AB128" s="179"/>
      <c r="AC128" s="160"/>
      <c r="AD128" s="160"/>
      <c r="AE128" s="180"/>
      <c r="AF128" s="180"/>
      <c r="AG128" s="160"/>
      <c r="AH128" s="160"/>
      <c r="AI128" s="159"/>
      <c r="AJ128" s="159"/>
      <c r="AK128" s="160"/>
      <c r="AL128" s="160"/>
      <c r="AM128" s="163"/>
      <c r="AN128" s="178"/>
      <c r="AO128" s="160"/>
      <c r="AP128" s="160"/>
      <c r="AQ128" s="160"/>
      <c r="AR128" s="163"/>
      <c r="AS128" s="159"/>
      <c r="AT128" s="160"/>
      <c r="AU128" s="160"/>
      <c r="AV128" s="160"/>
      <c r="AW128" s="163"/>
      <c r="AX128" s="159"/>
      <c r="AY128" s="160"/>
      <c r="AZ128" s="160"/>
      <c r="BA128" s="160"/>
      <c r="BB128" s="160"/>
      <c r="BC128" s="159"/>
      <c r="BD128" s="160"/>
      <c r="BE128" s="160"/>
      <c r="BF128" s="160"/>
      <c r="BG128" s="160"/>
      <c r="BH128" s="86"/>
    </row>
    <row r="129" spans="1:60" ht="15" hidden="1">
      <c r="A129" s="110" t="s">
        <v>64</v>
      </c>
      <c r="B129" s="161"/>
      <c r="C129" s="161"/>
      <c r="D129" s="161"/>
      <c r="E129" s="173"/>
      <c r="F129" s="174"/>
      <c r="G129" s="174"/>
      <c r="H129" s="174"/>
      <c r="I129" s="175"/>
      <c r="J129" s="173"/>
      <c r="K129" s="174"/>
      <c r="L129" s="174"/>
      <c r="M129" s="174"/>
      <c r="N129" s="175"/>
      <c r="O129" s="177"/>
      <c r="P129" s="177"/>
      <c r="Q129" s="177"/>
      <c r="R129" s="177"/>
      <c r="S129" s="177"/>
      <c r="T129" s="159"/>
      <c r="U129" s="160"/>
      <c r="V129" s="160"/>
      <c r="W129" s="163"/>
      <c r="X129" s="177"/>
      <c r="Y129" s="178"/>
      <c r="Z129" s="179"/>
      <c r="AA129" s="179"/>
      <c r="AB129" s="179"/>
      <c r="AC129" s="160"/>
      <c r="AD129" s="160"/>
      <c r="AE129" s="180"/>
      <c r="AF129" s="180"/>
      <c r="AG129" s="160"/>
      <c r="AH129" s="160"/>
      <c r="AI129" s="159"/>
      <c r="AJ129" s="159"/>
      <c r="AK129" s="160"/>
      <c r="AL129" s="160"/>
      <c r="AM129" s="163"/>
      <c r="AN129" s="178"/>
      <c r="AO129" s="160"/>
      <c r="AP129" s="160"/>
      <c r="AQ129" s="160"/>
      <c r="AR129" s="163"/>
      <c r="AS129" s="159"/>
      <c r="AT129" s="160"/>
      <c r="AU129" s="160"/>
      <c r="AV129" s="160"/>
      <c r="AW129" s="163"/>
      <c r="AX129" s="159"/>
      <c r="AY129" s="160"/>
      <c r="AZ129" s="160"/>
      <c r="BA129" s="160"/>
      <c r="BB129" s="160"/>
      <c r="BC129" s="159"/>
      <c r="BD129" s="160"/>
      <c r="BE129" s="160"/>
      <c r="BF129" s="160"/>
      <c r="BG129" s="160"/>
      <c r="BH129" s="86"/>
    </row>
    <row r="130" spans="1:60" ht="15" hidden="1">
      <c r="A130" s="110" t="s">
        <v>65</v>
      </c>
      <c r="B130" s="161"/>
      <c r="C130" s="161"/>
      <c r="D130" s="161"/>
      <c r="E130" s="173"/>
      <c r="F130" s="174"/>
      <c r="G130" s="174"/>
      <c r="H130" s="174"/>
      <c r="I130" s="175"/>
      <c r="J130" s="173"/>
      <c r="K130" s="174"/>
      <c r="L130" s="174"/>
      <c r="M130" s="174"/>
      <c r="N130" s="175"/>
      <c r="O130" s="177"/>
      <c r="P130" s="177"/>
      <c r="Q130" s="177"/>
      <c r="R130" s="177"/>
      <c r="S130" s="177"/>
      <c r="T130" s="159"/>
      <c r="U130" s="160"/>
      <c r="V130" s="160"/>
      <c r="W130" s="163"/>
      <c r="X130" s="177"/>
      <c r="Y130" s="178"/>
      <c r="Z130" s="179"/>
      <c r="AA130" s="179"/>
      <c r="AB130" s="179"/>
      <c r="AC130" s="160"/>
      <c r="AD130" s="160"/>
      <c r="AE130" s="180"/>
      <c r="AF130" s="180"/>
      <c r="AG130" s="160"/>
      <c r="AH130" s="160"/>
      <c r="AI130" s="159"/>
      <c r="AJ130" s="159"/>
      <c r="AK130" s="160"/>
      <c r="AL130" s="160"/>
      <c r="AM130" s="163"/>
      <c r="AN130" s="178"/>
      <c r="AO130" s="160"/>
      <c r="AP130" s="160"/>
      <c r="AQ130" s="160"/>
      <c r="AR130" s="163"/>
      <c r="AS130" s="159"/>
      <c r="AT130" s="160"/>
      <c r="AU130" s="160"/>
      <c r="AV130" s="160"/>
      <c r="AW130" s="163"/>
      <c r="AX130" s="159"/>
      <c r="AY130" s="160"/>
      <c r="AZ130" s="160"/>
      <c r="BA130" s="160"/>
      <c r="BB130" s="160"/>
      <c r="BC130" s="159"/>
      <c r="BD130" s="160"/>
      <c r="BE130" s="160"/>
      <c r="BF130" s="160"/>
      <c r="BG130" s="160"/>
      <c r="BH130" s="86"/>
    </row>
    <row r="131" spans="1:60" ht="15" hidden="1">
      <c r="A131" s="110" t="s">
        <v>66</v>
      </c>
      <c r="B131" s="161"/>
      <c r="C131" s="161"/>
      <c r="D131" s="161"/>
      <c r="E131" s="173"/>
      <c r="F131" s="174"/>
      <c r="G131" s="174"/>
      <c r="H131" s="174"/>
      <c r="I131" s="175"/>
      <c r="J131" s="173"/>
      <c r="K131" s="174"/>
      <c r="L131" s="174"/>
      <c r="M131" s="174"/>
      <c r="N131" s="175"/>
      <c r="O131" s="177"/>
      <c r="P131" s="177"/>
      <c r="Q131" s="177"/>
      <c r="R131" s="177"/>
      <c r="S131" s="177"/>
      <c r="T131" s="159"/>
      <c r="U131" s="160"/>
      <c r="V131" s="160"/>
      <c r="W131" s="163"/>
      <c r="X131" s="177"/>
      <c r="Y131" s="178"/>
      <c r="Z131" s="179"/>
      <c r="AA131" s="179"/>
      <c r="AB131" s="179"/>
      <c r="AC131" s="160"/>
      <c r="AD131" s="160"/>
      <c r="AE131" s="180"/>
      <c r="AF131" s="180"/>
      <c r="AG131" s="160"/>
      <c r="AH131" s="160"/>
      <c r="AI131" s="159"/>
      <c r="AJ131" s="159"/>
      <c r="AK131" s="160"/>
      <c r="AL131" s="160"/>
      <c r="AM131" s="163"/>
      <c r="AN131" s="178"/>
      <c r="AO131" s="160"/>
      <c r="AP131" s="160"/>
      <c r="AQ131" s="160"/>
      <c r="AR131" s="163"/>
      <c r="AS131" s="159"/>
      <c r="AT131" s="160"/>
      <c r="AU131" s="160"/>
      <c r="AV131" s="160"/>
      <c r="AW131" s="163"/>
      <c r="AX131" s="159"/>
      <c r="AY131" s="160"/>
      <c r="AZ131" s="160"/>
      <c r="BA131" s="160"/>
      <c r="BB131" s="160"/>
      <c r="BC131" s="159"/>
      <c r="BD131" s="160"/>
      <c r="BE131" s="160"/>
      <c r="BF131" s="160"/>
      <c r="BG131" s="160"/>
      <c r="BH131" s="86"/>
    </row>
    <row r="132" spans="1:60" ht="15" hidden="1">
      <c r="A132" s="110" t="s">
        <v>66</v>
      </c>
      <c r="B132" s="161"/>
      <c r="C132" s="161"/>
      <c r="D132" s="161"/>
      <c r="E132" s="173"/>
      <c r="F132" s="174"/>
      <c r="G132" s="174"/>
      <c r="H132" s="174"/>
      <c r="I132" s="175"/>
      <c r="J132" s="173"/>
      <c r="K132" s="174"/>
      <c r="L132" s="174"/>
      <c r="M132" s="174"/>
      <c r="N132" s="175"/>
      <c r="O132" s="177"/>
      <c r="P132" s="177"/>
      <c r="Q132" s="177"/>
      <c r="R132" s="177"/>
      <c r="S132" s="177"/>
      <c r="T132" s="159"/>
      <c r="U132" s="160"/>
      <c r="V132" s="160"/>
      <c r="W132" s="163"/>
      <c r="X132" s="177"/>
      <c r="Y132" s="178"/>
      <c r="Z132" s="179"/>
      <c r="AA132" s="179"/>
      <c r="AB132" s="179"/>
      <c r="AC132" s="160"/>
      <c r="AD132" s="160"/>
      <c r="AE132" s="180"/>
      <c r="AF132" s="180"/>
      <c r="AG132" s="160"/>
      <c r="AH132" s="160"/>
      <c r="AI132" s="159"/>
      <c r="AJ132" s="159"/>
      <c r="AK132" s="160"/>
      <c r="AL132" s="160"/>
      <c r="AM132" s="163"/>
      <c r="AN132" s="178"/>
      <c r="AO132" s="160"/>
      <c r="AP132" s="160"/>
      <c r="AQ132" s="160"/>
      <c r="AR132" s="163"/>
      <c r="AS132" s="159"/>
      <c r="AT132" s="160"/>
      <c r="AU132" s="160"/>
      <c r="AV132" s="160"/>
      <c r="AW132" s="163"/>
      <c r="AX132" s="159"/>
      <c r="AY132" s="160"/>
      <c r="AZ132" s="160"/>
      <c r="BA132" s="160"/>
      <c r="BB132" s="160"/>
      <c r="BC132" s="159"/>
      <c r="BD132" s="160"/>
      <c r="BE132" s="160"/>
      <c r="BF132" s="160"/>
      <c r="BG132" s="160"/>
      <c r="BH132" s="86"/>
    </row>
    <row r="133" spans="1:60" ht="15" hidden="1">
      <c r="A133" s="110" t="s">
        <v>67</v>
      </c>
      <c r="B133" s="161"/>
      <c r="C133" s="161"/>
      <c r="D133" s="161"/>
      <c r="E133" s="173"/>
      <c r="F133" s="174"/>
      <c r="G133" s="174"/>
      <c r="H133" s="174"/>
      <c r="I133" s="175"/>
      <c r="J133" s="173"/>
      <c r="K133" s="174"/>
      <c r="L133" s="174"/>
      <c r="M133" s="174"/>
      <c r="N133" s="175"/>
      <c r="O133" s="177"/>
      <c r="P133" s="177"/>
      <c r="Q133" s="177"/>
      <c r="R133" s="177"/>
      <c r="S133" s="177"/>
      <c r="T133" s="159"/>
      <c r="U133" s="160"/>
      <c r="V133" s="160"/>
      <c r="W133" s="163"/>
      <c r="X133" s="177"/>
      <c r="Y133" s="178"/>
      <c r="Z133" s="179"/>
      <c r="AA133" s="179"/>
      <c r="AB133" s="179"/>
      <c r="AC133" s="160"/>
      <c r="AD133" s="160"/>
      <c r="AE133" s="180"/>
      <c r="AF133" s="180"/>
      <c r="AG133" s="160"/>
      <c r="AH133" s="160"/>
      <c r="AI133" s="159"/>
      <c r="AJ133" s="159"/>
      <c r="AK133" s="160"/>
      <c r="AL133" s="160"/>
      <c r="AM133" s="163"/>
      <c r="AN133" s="178"/>
      <c r="AO133" s="160"/>
      <c r="AP133" s="160"/>
      <c r="AQ133" s="160"/>
      <c r="AR133" s="163"/>
      <c r="AS133" s="159"/>
      <c r="AT133" s="160"/>
      <c r="AU133" s="160"/>
      <c r="AV133" s="160"/>
      <c r="AW133" s="163"/>
      <c r="AX133" s="159"/>
      <c r="AY133" s="160"/>
      <c r="AZ133" s="160"/>
      <c r="BA133" s="160"/>
      <c r="BB133" s="160"/>
      <c r="BC133" s="159"/>
      <c r="BD133" s="160"/>
      <c r="BE133" s="160"/>
      <c r="BF133" s="160"/>
      <c r="BG133" s="160"/>
      <c r="BH133" s="86"/>
    </row>
    <row r="134" spans="1:60" ht="15" hidden="1">
      <c r="A134" s="110" t="s">
        <v>68</v>
      </c>
      <c r="B134" s="161"/>
      <c r="C134" s="161"/>
      <c r="D134" s="161"/>
      <c r="E134" s="173"/>
      <c r="F134" s="174"/>
      <c r="G134" s="174"/>
      <c r="H134" s="174"/>
      <c r="I134" s="175"/>
      <c r="J134" s="173"/>
      <c r="K134" s="174"/>
      <c r="L134" s="174"/>
      <c r="M134" s="174"/>
      <c r="N134" s="175"/>
      <c r="O134" s="177"/>
      <c r="P134" s="177"/>
      <c r="Q134" s="177"/>
      <c r="R134" s="177"/>
      <c r="S134" s="177"/>
      <c r="T134" s="159"/>
      <c r="U134" s="160"/>
      <c r="V134" s="160"/>
      <c r="W134" s="163"/>
      <c r="X134" s="177"/>
      <c r="Y134" s="178"/>
      <c r="Z134" s="179"/>
      <c r="AA134" s="179"/>
      <c r="AB134" s="179"/>
      <c r="AC134" s="160"/>
      <c r="AD134" s="160"/>
      <c r="AE134" s="180"/>
      <c r="AF134" s="180"/>
      <c r="AG134" s="160"/>
      <c r="AH134" s="160"/>
      <c r="AI134" s="159"/>
      <c r="AJ134" s="159"/>
      <c r="AK134" s="160"/>
      <c r="AL134" s="160"/>
      <c r="AM134" s="163"/>
      <c r="AN134" s="178"/>
      <c r="AO134" s="160"/>
      <c r="AP134" s="160"/>
      <c r="AQ134" s="160"/>
      <c r="AR134" s="163"/>
      <c r="AS134" s="159"/>
      <c r="AT134" s="160"/>
      <c r="AU134" s="160"/>
      <c r="AV134" s="160"/>
      <c r="AW134" s="163"/>
      <c r="AX134" s="159"/>
      <c r="AY134" s="160"/>
      <c r="AZ134" s="160"/>
      <c r="BA134" s="160"/>
      <c r="BB134" s="160"/>
      <c r="BC134" s="159"/>
      <c r="BD134" s="160"/>
      <c r="BE134" s="160"/>
      <c r="BF134" s="160"/>
      <c r="BG134" s="160"/>
      <c r="BH134" s="86"/>
    </row>
    <row r="135" spans="1:60" ht="15" hidden="1">
      <c r="A135" s="110" t="s">
        <v>69</v>
      </c>
      <c r="B135" s="161"/>
      <c r="C135" s="161"/>
      <c r="D135" s="161"/>
      <c r="E135" s="173"/>
      <c r="F135" s="174"/>
      <c r="G135" s="174"/>
      <c r="H135" s="174"/>
      <c r="I135" s="175"/>
      <c r="J135" s="173"/>
      <c r="K135" s="174"/>
      <c r="L135" s="174"/>
      <c r="M135" s="174"/>
      <c r="N135" s="175"/>
      <c r="O135" s="177"/>
      <c r="P135" s="177"/>
      <c r="Q135" s="177"/>
      <c r="R135" s="177"/>
      <c r="S135" s="177"/>
      <c r="T135" s="159"/>
      <c r="U135" s="160"/>
      <c r="V135" s="160"/>
      <c r="W135" s="163"/>
      <c r="X135" s="177"/>
      <c r="Y135" s="178"/>
      <c r="Z135" s="179"/>
      <c r="AA135" s="179"/>
      <c r="AB135" s="179"/>
      <c r="AC135" s="160"/>
      <c r="AD135" s="160"/>
      <c r="AE135" s="180"/>
      <c r="AF135" s="180"/>
      <c r="AG135" s="160"/>
      <c r="AH135" s="160"/>
      <c r="AI135" s="159"/>
      <c r="AJ135" s="159"/>
      <c r="AK135" s="160"/>
      <c r="AL135" s="160"/>
      <c r="AM135" s="163"/>
      <c r="AN135" s="178"/>
      <c r="AO135" s="160"/>
      <c r="AP135" s="160"/>
      <c r="AQ135" s="160"/>
      <c r="AR135" s="163"/>
      <c r="AS135" s="159"/>
      <c r="AT135" s="160"/>
      <c r="AU135" s="160"/>
      <c r="AV135" s="160"/>
      <c r="AW135" s="163"/>
      <c r="AX135" s="159"/>
      <c r="AY135" s="160"/>
      <c r="AZ135" s="160"/>
      <c r="BA135" s="160"/>
      <c r="BB135" s="160"/>
      <c r="BC135" s="159"/>
      <c r="BD135" s="160"/>
      <c r="BE135" s="160"/>
      <c r="BF135" s="160"/>
      <c r="BG135" s="160"/>
      <c r="BH135" s="86"/>
    </row>
    <row r="136" spans="1:60" ht="15" hidden="1">
      <c r="A136" s="110" t="s">
        <v>70</v>
      </c>
      <c r="B136" s="161"/>
      <c r="C136" s="161"/>
      <c r="D136" s="161"/>
      <c r="E136" s="173"/>
      <c r="F136" s="174"/>
      <c r="G136" s="174"/>
      <c r="H136" s="174"/>
      <c r="I136" s="175"/>
      <c r="J136" s="173"/>
      <c r="K136" s="174"/>
      <c r="L136" s="174"/>
      <c r="M136" s="174"/>
      <c r="N136" s="175"/>
      <c r="O136" s="177"/>
      <c r="P136" s="177"/>
      <c r="Q136" s="177"/>
      <c r="R136" s="177"/>
      <c r="S136" s="177"/>
      <c r="T136" s="159"/>
      <c r="U136" s="160"/>
      <c r="V136" s="160"/>
      <c r="W136" s="163"/>
      <c r="X136" s="177"/>
      <c r="Y136" s="178"/>
      <c r="Z136" s="179"/>
      <c r="AA136" s="179"/>
      <c r="AB136" s="179"/>
      <c r="AC136" s="160"/>
      <c r="AD136" s="160"/>
      <c r="AE136" s="180"/>
      <c r="AF136" s="180"/>
      <c r="AG136" s="160"/>
      <c r="AH136" s="160"/>
      <c r="AI136" s="159"/>
      <c r="AJ136" s="159"/>
      <c r="AK136" s="160"/>
      <c r="AL136" s="160"/>
      <c r="AM136" s="163"/>
      <c r="AN136" s="178"/>
      <c r="AO136" s="160"/>
      <c r="AP136" s="160"/>
      <c r="AQ136" s="160"/>
      <c r="AR136" s="163"/>
      <c r="AS136" s="159"/>
      <c r="AT136" s="160"/>
      <c r="AU136" s="160"/>
      <c r="AV136" s="160"/>
      <c r="AW136" s="163"/>
      <c r="AX136" s="159"/>
      <c r="AY136" s="160"/>
      <c r="AZ136" s="160"/>
      <c r="BA136" s="160"/>
      <c r="BB136" s="160"/>
      <c r="BC136" s="159"/>
      <c r="BD136" s="160"/>
      <c r="BE136" s="160"/>
      <c r="BF136" s="160"/>
      <c r="BG136" s="160"/>
      <c r="BH136" s="86"/>
    </row>
    <row r="137" spans="1:60" ht="15" hidden="1">
      <c r="A137" s="135" t="s">
        <v>71</v>
      </c>
      <c r="B137" s="181"/>
      <c r="C137" s="181"/>
      <c r="D137" s="181"/>
      <c r="E137" s="182"/>
      <c r="F137" s="183"/>
      <c r="G137" s="183"/>
      <c r="H137" s="183"/>
      <c r="I137" s="184"/>
      <c r="J137" s="182"/>
      <c r="K137" s="183"/>
      <c r="L137" s="183"/>
      <c r="M137" s="183"/>
      <c r="N137" s="184"/>
      <c r="O137" s="189"/>
      <c r="P137" s="189"/>
      <c r="Q137" s="189"/>
      <c r="R137" s="189"/>
      <c r="S137" s="189"/>
      <c r="T137" s="186"/>
      <c r="U137" s="187"/>
      <c r="V137" s="187"/>
      <c r="W137" s="188"/>
      <c r="X137" s="189"/>
      <c r="Y137" s="190"/>
      <c r="Z137" s="191"/>
      <c r="AA137" s="191"/>
      <c r="AB137" s="191"/>
      <c r="AC137" s="187"/>
      <c r="AD137" s="187"/>
      <c r="AE137" s="192"/>
      <c r="AF137" s="192"/>
      <c r="AG137" s="187"/>
      <c r="AH137" s="187"/>
      <c r="AI137" s="186"/>
      <c r="AJ137" s="186"/>
      <c r="AK137" s="187"/>
      <c r="AL137" s="187"/>
      <c r="AM137" s="188"/>
      <c r="AN137" s="190"/>
      <c r="AO137" s="187"/>
      <c r="AP137" s="187"/>
      <c r="AQ137" s="187"/>
      <c r="AR137" s="188"/>
      <c r="AS137" s="159"/>
      <c r="AT137" s="160"/>
      <c r="AU137" s="160"/>
      <c r="AV137" s="160"/>
      <c r="AW137" s="163"/>
      <c r="AX137" s="159"/>
      <c r="AY137" s="160"/>
      <c r="AZ137" s="160"/>
      <c r="BA137" s="160"/>
      <c r="BB137" s="160"/>
      <c r="BC137" s="159"/>
      <c r="BD137" s="160"/>
      <c r="BE137" s="160"/>
      <c r="BF137" s="160"/>
      <c r="BG137" s="160"/>
      <c r="BH137" s="86"/>
    </row>
    <row r="138" spans="1:60" ht="15">
      <c r="A138" s="140" t="s">
        <v>72</v>
      </c>
      <c r="B138" s="212">
        <v>0.5</v>
      </c>
      <c r="C138" s="213">
        <f>C102</f>
        <v>85529</v>
      </c>
      <c r="D138" s="213">
        <f>C138*B138</f>
        <v>42764.5</v>
      </c>
      <c r="E138" s="247">
        <f>D138/S138</f>
        <v>20</v>
      </c>
      <c r="F138" s="218">
        <v>20</v>
      </c>
      <c r="G138" s="157">
        <f aca="true" t="shared" si="153" ref="G138:G145">F138/1.3</f>
        <v>15.384615384615383</v>
      </c>
      <c r="H138" s="218">
        <v>0</v>
      </c>
      <c r="I138" s="275">
        <v>0</v>
      </c>
      <c r="J138" s="217"/>
      <c r="K138" s="157"/>
      <c r="L138" s="157"/>
      <c r="M138" s="218"/>
      <c r="N138" s="278"/>
      <c r="O138" s="157">
        <f>(D138*AJ138/100)/F138</f>
        <v>2138.225</v>
      </c>
      <c r="P138" s="218"/>
      <c r="Q138" s="218"/>
      <c r="R138" s="218"/>
      <c r="S138" s="157">
        <f aca="true" t="shared" si="154" ref="S138:S145">O138+P138+Q138+R138</f>
        <v>2138.225</v>
      </c>
      <c r="T138" s="156"/>
      <c r="U138" s="157"/>
      <c r="V138" s="157"/>
      <c r="W138" s="158"/>
      <c r="X138" s="219"/>
      <c r="Y138" s="217">
        <f>D138/E138</f>
        <v>2138.225</v>
      </c>
      <c r="Z138" s="220"/>
      <c r="AA138" s="220"/>
      <c r="AB138" s="220"/>
      <c r="AC138" s="157">
        <f>C138/E138</f>
        <v>4276.45</v>
      </c>
      <c r="AD138" s="157">
        <f aca="true" t="shared" si="155" ref="AD138:AD145">AC138/$BM$10</f>
        <v>18.27542735042735</v>
      </c>
      <c r="AE138" s="221">
        <f aca="true" t="shared" si="156" ref="AE138:AE145">AD138*1.5</f>
        <v>27.413141025641025</v>
      </c>
      <c r="AF138" s="221"/>
      <c r="AG138" s="157">
        <f aca="true" t="shared" si="157" ref="AG138:AG145">AD138/4</f>
        <v>4.5688568376068375</v>
      </c>
      <c r="AH138" s="157">
        <f aca="true" t="shared" si="158" ref="AH138:AH145">AD138/2</f>
        <v>9.137713675213675</v>
      </c>
      <c r="AI138" s="156">
        <f aca="true" t="shared" si="159" ref="AI138:AI145">AD138*B138</f>
        <v>9.137713675213675</v>
      </c>
      <c r="AJ138" s="156">
        <v>100</v>
      </c>
      <c r="AK138" s="157">
        <v>0</v>
      </c>
      <c r="AL138" s="157">
        <v>0</v>
      </c>
      <c r="AM138" s="158">
        <v>0</v>
      </c>
      <c r="AN138" s="217">
        <f aca="true" t="shared" si="160" ref="AN138:AN145">AO138+AP138+AQ138+AR138</f>
        <v>18.27542735042735</v>
      </c>
      <c r="AO138" s="157">
        <f aca="true" t="shared" si="161" ref="AO138:AO145">AD138*AJ138%</f>
        <v>18.27542735042735</v>
      </c>
      <c r="AP138" s="157">
        <f aca="true" t="shared" si="162" ref="AP138:AP145">AD138*AK138%</f>
        <v>0</v>
      </c>
      <c r="AQ138" s="157">
        <f aca="true" t="shared" si="163" ref="AQ138:AQ145">AD138*AL138%</f>
        <v>0</v>
      </c>
      <c r="AR138" s="158">
        <f aca="true" t="shared" si="164" ref="AR138:AR145">AD138*AM138%</f>
        <v>0</v>
      </c>
      <c r="AS138" s="159"/>
      <c r="AT138" s="160"/>
      <c r="AU138" s="160"/>
      <c r="AV138" s="160"/>
      <c r="AW138" s="163"/>
      <c r="AX138" s="159">
        <f aca="true" t="shared" si="165" ref="AX138:AX145">AY138+AZ138+BA138+BB138</f>
        <v>4.5688568376068375</v>
      </c>
      <c r="AY138" s="160">
        <f aca="true" t="shared" si="166" ref="AY138:AY145">AG138*AJ138%</f>
        <v>4.5688568376068375</v>
      </c>
      <c r="AZ138" s="160">
        <f aca="true" t="shared" si="167" ref="AZ138:AZ145">AG138*AK138%</f>
        <v>0</v>
      </c>
      <c r="BA138" s="160">
        <f aca="true" t="shared" si="168" ref="BA138:BA145">AG138*AL138%</f>
        <v>0</v>
      </c>
      <c r="BB138" s="160">
        <f aca="true" t="shared" si="169" ref="BB138:BB145">AG138*AM138</f>
        <v>0</v>
      </c>
      <c r="BC138" s="159">
        <f aca="true" t="shared" si="170" ref="BC138:BC145">BD138+BE138+BF138+BG138</f>
        <v>9.137713675213675</v>
      </c>
      <c r="BD138" s="160">
        <f aca="true" t="shared" si="171" ref="BD138:BD145">AH138*AJ138%</f>
        <v>9.137713675213675</v>
      </c>
      <c r="BE138" s="160">
        <f aca="true" t="shared" si="172" ref="BE138:BE145">AH138*AK138%</f>
        <v>0</v>
      </c>
      <c r="BF138" s="160">
        <f aca="true" t="shared" si="173" ref="BF138:BF145">AH138*AL138</f>
        <v>0</v>
      </c>
      <c r="BG138" s="160">
        <f aca="true" t="shared" si="174" ref="BG138:BG145">AH138*AM138</f>
        <v>0</v>
      </c>
      <c r="BH138" s="86"/>
    </row>
    <row r="139" spans="1:60" ht="15">
      <c r="A139" s="134" t="s">
        <v>71</v>
      </c>
      <c r="B139" s="172">
        <v>0.5</v>
      </c>
      <c r="C139" s="162">
        <f>C138</f>
        <v>85529</v>
      </c>
      <c r="D139" s="162">
        <f>C139*B139</f>
        <v>42764.5</v>
      </c>
      <c r="E139" s="178">
        <f>D139/S139</f>
        <v>16.52892561983471</v>
      </c>
      <c r="F139" s="174">
        <v>20</v>
      </c>
      <c r="G139" s="160">
        <f t="shared" si="153"/>
        <v>15.384615384615383</v>
      </c>
      <c r="H139" s="174">
        <v>0</v>
      </c>
      <c r="I139" s="175">
        <v>0</v>
      </c>
      <c r="J139" s="178"/>
      <c r="K139" s="160"/>
      <c r="L139" s="160"/>
      <c r="M139" s="174"/>
      <c r="N139" s="176"/>
      <c r="O139" s="160">
        <f>(D139*AJ139/100)/F139</f>
        <v>641.4675</v>
      </c>
      <c r="P139" s="160">
        <f>(D139*AK139/100)/G139</f>
        <v>1945.7847500000003</v>
      </c>
      <c r="Q139" s="174"/>
      <c r="R139" s="174"/>
      <c r="S139" s="160">
        <f t="shared" si="154"/>
        <v>2587.2522500000005</v>
      </c>
      <c r="T139" s="159"/>
      <c r="U139" s="160"/>
      <c r="V139" s="160"/>
      <c r="W139" s="163"/>
      <c r="X139" s="227"/>
      <c r="Y139" s="178">
        <f>D139/E139</f>
        <v>2587.2522500000005</v>
      </c>
      <c r="Z139" s="179"/>
      <c r="AA139" s="179"/>
      <c r="AB139" s="179"/>
      <c r="AC139" s="160">
        <f>C139/E139</f>
        <v>5174.504500000001</v>
      </c>
      <c r="AD139" s="160">
        <f t="shared" si="155"/>
        <v>22.113267094017097</v>
      </c>
      <c r="AE139" s="180">
        <f t="shared" si="156"/>
        <v>33.16990064102565</v>
      </c>
      <c r="AF139" s="180"/>
      <c r="AG139" s="160">
        <f t="shared" si="157"/>
        <v>5.528316773504274</v>
      </c>
      <c r="AH139" s="160">
        <f t="shared" si="158"/>
        <v>11.056633547008548</v>
      </c>
      <c r="AI139" s="159">
        <f t="shared" si="159"/>
        <v>11.056633547008548</v>
      </c>
      <c r="AJ139" s="159">
        <v>30</v>
      </c>
      <c r="AK139" s="160">
        <v>70</v>
      </c>
      <c r="AL139" s="160">
        <v>0</v>
      </c>
      <c r="AM139" s="163">
        <v>0</v>
      </c>
      <c r="AN139" s="178">
        <f t="shared" si="160"/>
        <v>22.113267094017097</v>
      </c>
      <c r="AO139" s="160">
        <f t="shared" si="161"/>
        <v>6.6339801282051285</v>
      </c>
      <c r="AP139" s="160">
        <f t="shared" si="162"/>
        <v>15.479286965811967</v>
      </c>
      <c r="AQ139" s="160">
        <f t="shared" si="163"/>
        <v>0</v>
      </c>
      <c r="AR139" s="163">
        <f t="shared" si="164"/>
        <v>0</v>
      </c>
      <c r="AS139" s="159"/>
      <c r="AT139" s="160"/>
      <c r="AU139" s="160"/>
      <c r="AV139" s="160"/>
      <c r="AW139" s="163"/>
      <c r="AX139" s="159">
        <f t="shared" si="165"/>
        <v>5.528316773504274</v>
      </c>
      <c r="AY139" s="160">
        <f t="shared" si="166"/>
        <v>1.6584950320512821</v>
      </c>
      <c r="AZ139" s="160">
        <f t="shared" si="167"/>
        <v>3.869821741452992</v>
      </c>
      <c r="BA139" s="160">
        <f t="shared" si="168"/>
        <v>0</v>
      </c>
      <c r="BB139" s="160">
        <f t="shared" si="169"/>
        <v>0</v>
      </c>
      <c r="BC139" s="159">
        <f t="shared" si="170"/>
        <v>11.056633547008548</v>
      </c>
      <c r="BD139" s="160">
        <f t="shared" si="171"/>
        <v>3.3169900641025643</v>
      </c>
      <c r="BE139" s="160">
        <f t="shared" si="172"/>
        <v>7.739643482905984</v>
      </c>
      <c r="BF139" s="160">
        <f t="shared" si="173"/>
        <v>0</v>
      </c>
      <c r="BG139" s="160">
        <f t="shared" si="174"/>
        <v>0</v>
      </c>
      <c r="BH139" s="86"/>
    </row>
    <row r="140" spans="1:60" ht="15">
      <c r="A140" s="134" t="s">
        <v>73</v>
      </c>
      <c r="B140" s="172">
        <v>0.5</v>
      </c>
      <c r="C140" s="162">
        <f>C139</f>
        <v>85529</v>
      </c>
      <c r="D140" s="162">
        <f>C140*B140</f>
        <v>42764.5</v>
      </c>
      <c r="E140" s="178">
        <f>D140/S140</f>
        <v>16.52892561983471</v>
      </c>
      <c r="F140" s="174">
        <v>20</v>
      </c>
      <c r="G140" s="160">
        <f t="shared" si="153"/>
        <v>15.384615384615383</v>
      </c>
      <c r="H140" s="174">
        <v>0</v>
      </c>
      <c r="I140" s="175">
        <v>0</v>
      </c>
      <c r="J140" s="178"/>
      <c r="K140" s="160"/>
      <c r="L140" s="160"/>
      <c r="M140" s="174"/>
      <c r="N140" s="176"/>
      <c r="O140" s="160">
        <f>(D140*AJ140/100)/F140</f>
        <v>641.4675</v>
      </c>
      <c r="P140" s="160">
        <f>(D140*AK140/100)/G140</f>
        <v>1945.7847500000003</v>
      </c>
      <c r="Q140" s="174"/>
      <c r="R140" s="174"/>
      <c r="S140" s="160">
        <f t="shared" si="154"/>
        <v>2587.2522500000005</v>
      </c>
      <c r="T140" s="159"/>
      <c r="U140" s="160"/>
      <c r="V140" s="160"/>
      <c r="W140" s="163"/>
      <c r="X140" s="227"/>
      <c r="Y140" s="178">
        <f>D140/E140</f>
        <v>2587.2522500000005</v>
      </c>
      <c r="Z140" s="179"/>
      <c r="AA140" s="179"/>
      <c r="AB140" s="179"/>
      <c r="AC140" s="160">
        <f>C140/E140</f>
        <v>5174.504500000001</v>
      </c>
      <c r="AD140" s="160">
        <f t="shared" si="155"/>
        <v>22.113267094017097</v>
      </c>
      <c r="AE140" s="180">
        <f t="shared" si="156"/>
        <v>33.16990064102565</v>
      </c>
      <c r="AF140" s="180"/>
      <c r="AG140" s="160">
        <f t="shared" si="157"/>
        <v>5.528316773504274</v>
      </c>
      <c r="AH140" s="160">
        <f t="shared" si="158"/>
        <v>11.056633547008548</v>
      </c>
      <c r="AI140" s="159">
        <f t="shared" si="159"/>
        <v>11.056633547008548</v>
      </c>
      <c r="AJ140" s="159">
        <v>30</v>
      </c>
      <c r="AK140" s="160">
        <v>70</v>
      </c>
      <c r="AL140" s="160">
        <v>0</v>
      </c>
      <c r="AM140" s="163">
        <v>0</v>
      </c>
      <c r="AN140" s="178">
        <f t="shared" si="160"/>
        <v>22.113267094017097</v>
      </c>
      <c r="AO140" s="160">
        <f t="shared" si="161"/>
        <v>6.6339801282051285</v>
      </c>
      <c r="AP140" s="160">
        <f t="shared" si="162"/>
        <v>15.479286965811967</v>
      </c>
      <c r="AQ140" s="160">
        <f t="shared" si="163"/>
        <v>0</v>
      </c>
      <c r="AR140" s="163">
        <f t="shared" si="164"/>
        <v>0</v>
      </c>
      <c r="AS140" s="159"/>
      <c r="AT140" s="160"/>
      <c r="AU140" s="160"/>
      <c r="AV140" s="160"/>
      <c r="AW140" s="163"/>
      <c r="AX140" s="159">
        <f t="shared" si="165"/>
        <v>5.528316773504274</v>
      </c>
      <c r="AY140" s="160">
        <f t="shared" si="166"/>
        <v>1.6584950320512821</v>
      </c>
      <c r="AZ140" s="160">
        <f t="shared" si="167"/>
        <v>3.869821741452992</v>
      </c>
      <c r="BA140" s="160">
        <f t="shared" si="168"/>
        <v>0</v>
      </c>
      <c r="BB140" s="160">
        <f t="shared" si="169"/>
        <v>0</v>
      </c>
      <c r="BC140" s="159">
        <f t="shared" si="170"/>
        <v>11.056633547008548</v>
      </c>
      <c r="BD140" s="160">
        <f t="shared" si="171"/>
        <v>3.3169900641025643</v>
      </c>
      <c r="BE140" s="160">
        <f t="shared" si="172"/>
        <v>7.739643482905984</v>
      </c>
      <c r="BF140" s="160">
        <f t="shared" si="173"/>
        <v>0</v>
      </c>
      <c r="BG140" s="160">
        <f t="shared" si="174"/>
        <v>0</v>
      </c>
      <c r="BH140" s="86"/>
    </row>
    <row r="141" spans="1:60" ht="15">
      <c r="A141" s="134" t="s">
        <v>74</v>
      </c>
      <c r="B141" s="172">
        <f>B142+B143</f>
        <v>0.5</v>
      </c>
      <c r="C141" s="162">
        <f>C140</f>
        <v>85529</v>
      </c>
      <c r="D141" s="162">
        <f>C141*B141</f>
        <v>42764.5</v>
      </c>
      <c r="E141" s="173">
        <f>D141/S141</f>
        <v>18</v>
      </c>
      <c r="F141" s="174">
        <v>18</v>
      </c>
      <c r="G141" s="160">
        <f t="shared" si="153"/>
        <v>13.846153846153845</v>
      </c>
      <c r="H141" s="174">
        <v>0</v>
      </c>
      <c r="I141" s="175">
        <v>0</v>
      </c>
      <c r="J141" s="178"/>
      <c r="K141" s="160"/>
      <c r="L141" s="160"/>
      <c r="M141" s="174"/>
      <c r="N141" s="176"/>
      <c r="O141" s="160">
        <f>(D141*AJ141/100)/F141</f>
        <v>2375.8055555555557</v>
      </c>
      <c r="P141" s="174"/>
      <c r="Q141" s="174"/>
      <c r="R141" s="174"/>
      <c r="S141" s="160">
        <f t="shared" si="154"/>
        <v>2375.8055555555557</v>
      </c>
      <c r="T141" s="159"/>
      <c r="U141" s="160"/>
      <c r="V141" s="160"/>
      <c r="W141" s="163"/>
      <c r="X141" s="227"/>
      <c r="Y141" s="178">
        <f>D141/E141</f>
        <v>2375.8055555555557</v>
      </c>
      <c r="Z141" s="179"/>
      <c r="AA141" s="179"/>
      <c r="AB141" s="179"/>
      <c r="AC141" s="160">
        <f>C141/E141</f>
        <v>4751.611111111111</v>
      </c>
      <c r="AD141" s="160">
        <f t="shared" si="155"/>
        <v>20.306030389363723</v>
      </c>
      <c r="AE141" s="180">
        <f t="shared" si="156"/>
        <v>30.459045584045583</v>
      </c>
      <c r="AF141" s="180"/>
      <c r="AG141" s="160">
        <f t="shared" si="157"/>
        <v>5.076507597340931</v>
      </c>
      <c r="AH141" s="160">
        <f t="shared" si="158"/>
        <v>10.153015194681862</v>
      </c>
      <c r="AI141" s="159">
        <f t="shared" si="159"/>
        <v>10.153015194681862</v>
      </c>
      <c r="AJ141" s="159">
        <v>100</v>
      </c>
      <c r="AK141" s="160">
        <v>0</v>
      </c>
      <c r="AL141" s="160">
        <v>0</v>
      </c>
      <c r="AM141" s="163">
        <v>0</v>
      </c>
      <c r="AN141" s="178">
        <f t="shared" si="160"/>
        <v>20.306030389363723</v>
      </c>
      <c r="AO141" s="160">
        <f t="shared" si="161"/>
        <v>20.306030389363723</v>
      </c>
      <c r="AP141" s="160">
        <f t="shared" si="162"/>
        <v>0</v>
      </c>
      <c r="AQ141" s="160">
        <f t="shared" si="163"/>
        <v>0</v>
      </c>
      <c r="AR141" s="163">
        <f t="shared" si="164"/>
        <v>0</v>
      </c>
      <c r="AS141" s="159"/>
      <c r="AT141" s="160"/>
      <c r="AU141" s="160"/>
      <c r="AV141" s="160"/>
      <c r="AW141" s="163"/>
      <c r="AX141" s="159">
        <f t="shared" si="165"/>
        <v>5.076507597340931</v>
      </c>
      <c r="AY141" s="160">
        <f t="shared" si="166"/>
        <v>5.076507597340931</v>
      </c>
      <c r="AZ141" s="160">
        <f t="shared" si="167"/>
        <v>0</v>
      </c>
      <c r="BA141" s="160">
        <f t="shared" si="168"/>
        <v>0</v>
      </c>
      <c r="BB141" s="160">
        <f t="shared" si="169"/>
        <v>0</v>
      </c>
      <c r="BC141" s="159">
        <f t="shared" si="170"/>
        <v>10.153015194681862</v>
      </c>
      <c r="BD141" s="160">
        <f t="shared" si="171"/>
        <v>10.153015194681862</v>
      </c>
      <c r="BE141" s="160">
        <f t="shared" si="172"/>
        <v>0</v>
      </c>
      <c r="BF141" s="160">
        <f t="shared" si="173"/>
        <v>0</v>
      </c>
      <c r="BG141" s="160">
        <f t="shared" si="174"/>
        <v>0</v>
      </c>
      <c r="BH141" s="86"/>
    </row>
    <row r="142" spans="1:60" ht="15">
      <c r="A142" s="110" t="s">
        <v>72</v>
      </c>
      <c r="B142" s="172">
        <v>0</v>
      </c>
      <c r="C142" s="162">
        <v>0</v>
      </c>
      <c r="D142" s="162">
        <v>0</v>
      </c>
      <c r="E142" s="173">
        <v>0</v>
      </c>
      <c r="F142" s="174">
        <v>0</v>
      </c>
      <c r="G142" s="160">
        <f t="shared" si="153"/>
        <v>0</v>
      </c>
      <c r="H142" s="174">
        <v>0</v>
      </c>
      <c r="I142" s="175">
        <v>0</v>
      </c>
      <c r="J142" s="178"/>
      <c r="K142" s="160"/>
      <c r="L142" s="160"/>
      <c r="M142" s="174"/>
      <c r="N142" s="176"/>
      <c r="O142" s="160"/>
      <c r="P142" s="174"/>
      <c r="Q142" s="174"/>
      <c r="R142" s="174"/>
      <c r="S142" s="160">
        <f t="shared" si="154"/>
        <v>0</v>
      </c>
      <c r="T142" s="159"/>
      <c r="U142" s="160"/>
      <c r="V142" s="160"/>
      <c r="W142" s="163"/>
      <c r="X142" s="227"/>
      <c r="Y142" s="178">
        <v>0</v>
      </c>
      <c r="Z142" s="179"/>
      <c r="AA142" s="179"/>
      <c r="AB142" s="179"/>
      <c r="AC142" s="160">
        <v>0</v>
      </c>
      <c r="AD142" s="160">
        <f t="shared" si="155"/>
        <v>0</v>
      </c>
      <c r="AE142" s="180">
        <f t="shared" si="156"/>
        <v>0</v>
      </c>
      <c r="AF142" s="180"/>
      <c r="AG142" s="160">
        <f t="shared" si="157"/>
        <v>0</v>
      </c>
      <c r="AH142" s="160">
        <f t="shared" si="158"/>
        <v>0</v>
      </c>
      <c r="AI142" s="159">
        <f t="shared" si="159"/>
        <v>0</v>
      </c>
      <c r="AJ142" s="159">
        <v>0</v>
      </c>
      <c r="AK142" s="160">
        <v>0</v>
      </c>
      <c r="AL142" s="160">
        <v>0</v>
      </c>
      <c r="AM142" s="163">
        <v>0</v>
      </c>
      <c r="AN142" s="178">
        <f t="shared" si="160"/>
        <v>0</v>
      </c>
      <c r="AO142" s="160">
        <f t="shared" si="161"/>
        <v>0</v>
      </c>
      <c r="AP142" s="160">
        <f t="shared" si="162"/>
        <v>0</v>
      </c>
      <c r="AQ142" s="160">
        <f t="shared" si="163"/>
        <v>0</v>
      </c>
      <c r="AR142" s="163">
        <f t="shared" si="164"/>
        <v>0</v>
      </c>
      <c r="AS142" s="159"/>
      <c r="AT142" s="160"/>
      <c r="AU142" s="160"/>
      <c r="AV142" s="160"/>
      <c r="AW142" s="163"/>
      <c r="AX142" s="159">
        <f t="shared" si="165"/>
        <v>0</v>
      </c>
      <c r="AY142" s="160">
        <f t="shared" si="166"/>
        <v>0</v>
      </c>
      <c r="AZ142" s="160">
        <f t="shared" si="167"/>
        <v>0</v>
      </c>
      <c r="BA142" s="160">
        <f t="shared" si="168"/>
        <v>0</v>
      </c>
      <c r="BB142" s="160">
        <f t="shared" si="169"/>
        <v>0</v>
      </c>
      <c r="BC142" s="159">
        <f t="shared" si="170"/>
        <v>0</v>
      </c>
      <c r="BD142" s="160">
        <f t="shared" si="171"/>
        <v>0</v>
      </c>
      <c r="BE142" s="160">
        <f t="shared" si="172"/>
        <v>0</v>
      </c>
      <c r="BF142" s="160">
        <f t="shared" si="173"/>
        <v>0</v>
      </c>
      <c r="BG142" s="160">
        <f t="shared" si="174"/>
        <v>0</v>
      </c>
      <c r="BH142" s="86"/>
    </row>
    <row r="143" spans="1:60" ht="15">
      <c r="A143" s="110" t="s">
        <v>75</v>
      </c>
      <c r="B143" s="172">
        <v>0.5</v>
      </c>
      <c r="C143" s="162">
        <v>85529</v>
      </c>
      <c r="D143" s="162">
        <f>C143*B143</f>
        <v>42764.5</v>
      </c>
      <c r="E143" s="173">
        <f>D143/S143</f>
        <v>18</v>
      </c>
      <c r="F143" s="174">
        <v>18</v>
      </c>
      <c r="G143" s="160">
        <f t="shared" si="153"/>
        <v>13.846153846153845</v>
      </c>
      <c r="H143" s="174">
        <v>0</v>
      </c>
      <c r="I143" s="175">
        <v>0</v>
      </c>
      <c r="J143" s="178"/>
      <c r="K143" s="160"/>
      <c r="L143" s="160"/>
      <c r="M143" s="174"/>
      <c r="N143" s="176"/>
      <c r="O143" s="160">
        <f>(D143*AJ143/100)/F143</f>
        <v>2375.8055555555557</v>
      </c>
      <c r="P143" s="174"/>
      <c r="Q143" s="174"/>
      <c r="R143" s="174"/>
      <c r="S143" s="160">
        <f t="shared" si="154"/>
        <v>2375.8055555555557</v>
      </c>
      <c r="T143" s="159"/>
      <c r="U143" s="160"/>
      <c r="V143" s="160"/>
      <c r="W143" s="163"/>
      <c r="X143" s="227"/>
      <c r="Y143" s="178">
        <f>D143/E143</f>
        <v>2375.8055555555557</v>
      </c>
      <c r="Z143" s="179"/>
      <c r="AA143" s="179"/>
      <c r="AB143" s="179"/>
      <c r="AC143" s="160">
        <f>C143/E143</f>
        <v>4751.611111111111</v>
      </c>
      <c r="AD143" s="160">
        <f t="shared" si="155"/>
        <v>20.306030389363723</v>
      </c>
      <c r="AE143" s="180">
        <f t="shared" si="156"/>
        <v>30.459045584045583</v>
      </c>
      <c r="AF143" s="180"/>
      <c r="AG143" s="160">
        <f t="shared" si="157"/>
        <v>5.076507597340931</v>
      </c>
      <c r="AH143" s="160">
        <f t="shared" si="158"/>
        <v>10.153015194681862</v>
      </c>
      <c r="AI143" s="159">
        <f t="shared" si="159"/>
        <v>10.153015194681862</v>
      </c>
      <c r="AJ143" s="159">
        <v>100</v>
      </c>
      <c r="AK143" s="160">
        <v>0</v>
      </c>
      <c r="AL143" s="160">
        <v>0</v>
      </c>
      <c r="AM143" s="163">
        <v>0</v>
      </c>
      <c r="AN143" s="178">
        <f t="shared" si="160"/>
        <v>20.306030389363723</v>
      </c>
      <c r="AO143" s="160">
        <f t="shared" si="161"/>
        <v>20.306030389363723</v>
      </c>
      <c r="AP143" s="160">
        <f t="shared" si="162"/>
        <v>0</v>
      </c>
      <c r="AQ143" s="160">
        <f t="shared" si="163"/>
        <v>0</v>
      </c>
      <c r="AR143" s="163">
        <f t="shared" si="164"/>
        <v>0</v>
      </c>
      <c r="AS143" s="159"/>
      <c r="AT143" s="160"/>
      <c r="AU143" s="160"/>
      <c r="AV143" s="160"/>
      <c r="AW143" s="163"/>
      <c r="AX143" s="159">
        <f t="shared" si="165"/>
        <v>5.076507597340931</v>
      </c>
      <c r="AY143" s="160">
        <f t="shared" si="166"/>
        <v>5.076507597340931</v>
      </c>
      <c r="AZ143" s="160">
        <f t="shared" si="167"/>
        <v>0</v>
      </c>
      <c r="BA143" s="160">
        <f t="shared" si="168"/>
        <v>0</v>
      </c>
      <c r="BB143" s="160">
        <f t="shared" si="169"/>
        <v>0</v>
      </c>
      <c r="BC143" s="159">
        <f t="shared" si="170"/>
        <v>10.153015194681862</v>
      </c>
      <c r="BD143" s="160">
        <f t="shared" si="171"/>
        <v>10.153015194681862</v>
      </c>
      <c r="BE143" s="160">
        <f t="shared" si="172"/>
        <v>0</v>
      </c>
      <c r="BF143" s="160">
        <f t="shared" si="173"/>
        <v>0</v>
      </c>
      <c r="BG143" s="160">
        <f t="shared" si="174"/>
        <v>0</v>
      </c>
      <c r="BH143" s="86"/>
    </row>
    <row r="144" spans="1:60" ht="15">
      <c r="A144" s="134" t="s">
        <v>76</v>
      </c>
      <c r="B144" s="172">
        <v>1</v>
      </c>
      <c r="C144" s="162">
        <f>C27</f>
        <v>85529</v>
      </c>
      <c r="D144" s="162">
        <f>C144*B144</f>
        <v>85529</v>
      </c>
      <c r="E144" s="178">
        <f>D144/S144</f>
        <v>16.52892561983471</v>
      </c>
      <c r="F144" s="174">
        <v>20</v>
      </c>
      <c r="G144" s="160">
        <f t="shared" si="153"/>
        <v>15.384615384615383</v>
      </c>
      <c r="H144" s="174">
        <v>0</v>
      </c>
      <c r="I144" s="175">
        <v>0</v>
      </c>
      <c r="J144" s="178"/>
      <c r="K144" s="160"/>
      <c r="L144" s="160"/>
      <c r="M144" s="174"/>
      <c r="N144" s="176"/>
      <c r="O144" s="160">
        <f>(D144*AJ144/100)/F144</f>
        <v>1282.935</v>
      </c>
      <c r="P144" s="160">
        <f>(D144*AK144/100)/G144</f>
        <v>3891.5695000000005</v>
      </c>
      <c r="Q144" s="174"/>
      <c r="R144" s="174"/>
      <c r="S144" s="160">
        <f t="shared" si="154"/>
        <v>5174.504500000001</v>
      </c>
      <c r="T144" s="159"/>
      <c r="U144" s="160"/>
      <c r="V144" s="160"/>
      <c r="W144" s="163"/>
      <c r="X144" s="227"/>
      <c r="Y144" s="178">
        <f>D144/E144</f>
        <v>5174.504500000001</v>
      </c>
      <c r="Z144" s="179"/>
      <c r="AA144" s="179"/>
      <c r="AB144" s="179"/>
      <c r="AC144" s="160">
        <f>C144/E144</f>
        <v>5174.504500000001</v>
      </c>
      <c r="AD144" s="160">
        <f t="shared" si="155"/>
        <v>22.113267094017097</v>
      </c>
      <c r="AE144" s="180">
        <f t="shared" si="156"/>
        <v>33.16990064102565</v>
      </c>
      <c r="AF144" s="180"/>
      <c r="AG144" s="160">
        <f t="shared" si="157"/>
        <v>5.528316773504274</v>
      </c>
      <c r="AH144" s="160">
        <f t="shared" si="158"/>
        <v>11.056633547008548</v>
      </c>
      <c r="AI144" s="159">
        <f t="shared" si="159"/>
        <v>22.113267094017097</v>
      </c>
      <c r="AJ144" s="159">
        <v>30</v>
      </c>
      <c r="AK144" s="160">
        <v>70</v>
      </c>
      <c r="AL144" s="160">
        <v>0</v>
      </c>
      <c r="AM144" s="163">
        <v>0</v>
      </c>
      <c r="AN144" s="178">
        <f t="shared" si="160"/>
        <v>22.113267094017097</v>
      </c>
      <c r="AO144" s="160">
        <f t="shared" si="161"/>
        <v>6.6339801282051285</v>
      </c>
      <c r="AP144" s="160">
        <f t="shared" si="162"/>
        <v>15.479286965811967</v>
      </c>
      <c r="AQ144" s="160">
        <f t="shared" si="163"/>
        <v>0</v>
      </c>
      <c r="AR144" s="163">
        <f t="shared" si="164"/>
        <v>0</v>
      </c>
      <c r="AS144" s="159"/>
      <c r="AT144" s="160"/>
      <c r="AU144" s="160"/>
      <c r="AV144" s="160"/>
      <c r="AW144" s="163"/>
      <c r="AX144" s="159">
        <f t="shared" si="165"/>
        <v>5.528316773504274</v>
      </c>
      <c r="AY144" s="160">
        <f t="shared" si="166"/>
        <v>1.6584950320512821</v>
      </c>
      <c r="AZ144" s="160">
        <f t="shared" si="167"/>
        <v>3.869821741452992</v>
      </c>
      <c r="BA144" s="160">
        <f t="shared" si="168"/>
        <v>0</v>
      </c>
      <c r="BB144" s="160">
        <f t="shared" si="169"/>
        <v>0</v>
      </c>
      <c r="BC144" s="159">
        <f t="shared" si="170"/>
        <v>11.056633547008548</v>
      </c>
      <c r="BD144" s="160">
        <f t="shared" si="171"/>
        <v>3.3169900641025643</v>
      </c>
      <c r="BE144" s="160">
        <f t="shared" si="172"/>
        <v>7.739643482905984</v>
      </c>
      <c r="BF144" s="160">
        <f t="shared" si="173"/>
        <v>0</v>
      </c>
      <c r="BG144" s="160">
        <f t="shared" si="174"/>
        <v>0</v>
      </c>
      <c r="BH144" s="86"/>
    </row>
    <row r="145" spans="1:60" ht="15">
      <c r="A145" s="279" t="s">
        <v>72</v>
      </c>
      <c r="B145" s="280">
        <v>1</v>
      </c>
      <c r="C145" s="281">
        <f>C28</f>
        <v>85529</v>
      </c>
      <c r="D145" s="281">
        <f>C145*B145</f>
        <v>85529</v>
      </c>
      <c r="E145" s="282">
        <f>D145/S145</f>
        <v>16.129032258064516</v>
      </c>
      <c r="F145" s="283">
        <v>20</v>
      </c>
      <c r="G145" s="194">
        <f t="shared" si="153"/>
        <v>15.384615384615383</v>
      </c>
      <c r="H145" s="283">
        <v>0</v>
      </c>
      <c r="I145" s="284">
        <v>0</v>
      </c>
      <c r="J145" s="282"/>
      <c r="K145" s="194"/>
      <c r="L145" s="194"/>
      <c r="M145" s="283"/>
      <c r="N145" s="285"/>
      <c r="O145" s="194">
        <f>(D145*AJ145/100)/F145</f>
        <v>855.29</v>
      </c>
      <c r="P145" s="194">
        <f>(D145*AK145/100)/G145</f>
        <v>4447.508</v>
      </c>
      <c r="Q145" s="283"/>
      <c r="R145" s="283"/>
      <c r="S145" s="194">
        <f t="shared" si="154"/>
        <v>5302.798</v>
      </c>
      <c r="T145" s="193"/>
      <c r="U145" s="194"/>
      <c r="V145" s="194"/>
      <c r="W145" s="195"/>
      <c r="X145" s="286"/>
      <c r="Y145" s="282">
        <f>D145/E145</f>
        <v>5302.798</v>
      </c>
      <c r="Z145" s="287"/>
      <c r="AA145" s="287"/>
      <c r="AB145" s="287"/>
      <c r="AC145" s="194">
        <f>C145/E145</f>
        <v>5302.798</v>
      </c>
      <c r="AD145" s="194">
        <f t="shared" si="155"/>
        <v>22.661529914529915</v>
      </c>
      <c r="AE145" s="288">
        <f t="shared" si="156"/>
        <v>33.99229487179487</v>
      </c>
      <c r="AF145" s="288"/>
      <c r="AG145" s="194">
        <f t="shared" si="157"/>
        <v>5.665382478632479</v>
      </c>
      <c r="AH145" s="194">
        <f t="shared" si="158"/>
        <v>11.330764957264957</v>
      </c>
      <c r="AI145" s="193">
        <f t="shared" si="159"/>
        <v>22.661529914529915</v>
      </c>
      <c r="AJ145" s="193">
        <v>20</v>
      </c>
      <c r="AK145" s="194">
        <v>80</v>
      </c>
      <c r="AL145" s="194">
        <v>0</v>
      </c>
      <c r="AM145" s="195">
        <v>0</v>
      </c>
      <c r="AN145" s="282">
        <f t="shared" si="160"/>
        <v>22.661529914529915</v>
      </c>
      <c r="AO145" s="194">
        <f t="shared" si="161"/>
        <v>4.532305982905983</v>
      </c>
      <c r="AP145" s="194">
        <f t="shared" si="162"/>
        <v>18.129223931623933</v>
      </c>
      <c r="AQ145" s="194">
        <f t="shared" si="163"/>
        <v>0</v>
      </c>
      <c r="AR145" s="195">
        <f t="shared" si="164"/>
        <v>0</v>
      </c>
      <c r="AS145" s="159"/>
      <c r="AT145" s="160"/>
      <c r="AU145" s="160"/>
      <c r="AV145" s="160"/>
      <c r="AW145" s="163"/>
      <c r="AX145" s="186">
        <f t="shared" si="165"/>
        <v>5.665382478632479</v>
      </c>
      <c r="AY145" s="187">
        <f t="shared" si="166"/>
        <v>1.1330764957264958</v>
      </c>
      <c r="AZ145" s="187">
        <f t="shared" si="167"/>
        <v>4.532305982905983</v>
      </c>
      <c r="BA145" s="187">
        <f t="shared" si="168"/>
        <v>0</v>
      </c>
      <c r="BB145" s="187">
        <f t="shared" si="169"/>
        <v>0</v>
      </c>
      <c r="BC145" s="186">
        <f t="shared" si="170"/>
        <v>11.330764957264957</v>
      </c>
      <c r="BD145" s="187">
        <f t="shared" si="171"/>
        <v>2.2661529914529916</v>
      </c>
      <c r="BE145" s="187">
        <f t="shared" si="172"/>
        <v>9.064611965811967</v>
      </c>
      <c r="BF145" s="187">
        <f t="shared" si="173"/>
        <v>0</v>
      </c>
      <c r="BG145" s="187">
        <f t="shared" si="174"/>
        <v>0</v>
      </c>
      <c r="BH145" s="86"/>
    </row>
    <row r="146" spans="1:60" ht="15">
      <c r="A146" s="130" t="s">
        <v>77</v>
      </c>
      <c r="B146" s="196">
        <f>B127+B137+B138+B139+B140+B141+B144+B145</f>
        <v>4</v>
      </c>
      <c r="C146" s="197"/>
      <c r="D146" s="197">
        <f>D138+D139+D140+D141+D144+D145</f>
        <v>342116</v>
      </c>
      <c r="E146" s="198"/>
      <c r="F146" s="199"/>
      <c r="G146" s="199"/>
      <c r="H146" s="199"/>
      <c r="I146" s="200"/>
      <c r="J146" s="198"/>
      <c r="K146" s="199"/>
      <c r="L146" s="199"/>
      <c r="M146" s="199"/>
      <c r="N146" s="233"/>
      <c r="O146" s="198"/>
      <c r="P146" s="199"/>
      <c r="Q146" s="199"/>
      <c r="R146" s="199"/>
      <c r="S146" s="204">
        <f>S138+S139+S140+S141+S144+S145</f>
        <v>20165.837555555558</v>
      </c>
      <c r="T146" s="208"/>
      <c r="U146" s="203"/>
      <c r="V146" s="203"/>
      <c r="W146" s="204"/>
      <c r="X146" s="205"/>
      <c r="Y146" s="202">
        <f>Y138+Y139+Y140+Y141+Y144+Y145</f>
        <v>20165.837555555558</v>
      </c>
      <c r="Z146" s="206"/>
      <c r="AA146" s="206"/>
      <c r="AB146" s="206"/>
      <c r="AC146" s="203"/>
      <c r="AD146" s="203"/>
      <c r="AE146" s="204"/>
      <c r="AF146" s="207"/>
      <c r="AG146" s="197"/>
      <c r="AH146" s="197"/>
      <c r="AI146" s="197">
        <f>AI138+AI139+AI140+AI141+AI144+AI145</f>
        <v>86.17879297245965</v>
      </c>
      <c r="AJ146" s="202"/>
      <c r="AK146" s="203"/>
      <c r="AL146" s="203"/>
      <c r="AM146" s="204"/>
      <c r="AN146" s="202"/>
      <c r="AO146" s="203"/>
      <c r="AP146" s="203"/>
      <c r="AQ146" s="203"/>
      <c r="AR146" s="204"/>
      <c r="AS146" s="208"/>
      <c r="AT146" s="203"/>
      <c r="AU146" s="203"/>
      <c r="AV146" s="203"/>
      <c r="AW146" s="204"/>
      <c r="AX146" s="202"/>
      <c r="AY146" s="203"/>
      <c r="AZ146" s="203"/>
      <c r="BA146" s="203"/>
      <c r="BB146" s="204"/>
      <c r="BC146" s="208"/>
      <c r="BD146" s="203"/>
      <c r="BE146" s="203"/>
      <c r="BF146" s="203"/>
      <c r="BG146" s="204"/>
      <c r="BH146" s="86"/>
    </row>
    <row r="148" spans="1:29" ht="15" hidden="1">
      <c r="A148" s="263" t="s">
        <v>111</v>
      </c>
      <c r="B148" s="263"/>
      <c r="C148" s="263"/>
      <c r="D148" s="263"/>
      <c r="E148" s="263"/>
      <c r="F148" s="263"/>
      <c r="G148" s="263"/>
      <c r="H148" s="263"/>
      <c r="I148" s="263"/>
      <c r="J148" s="263"/>
      <c r="K148" s="263"/>
      <c r="L148" s="263"/>
      <c r="M148" s="263"/>
      <c r="N148" s="263"/>
      <c r="O148" s="263"/>
      <c r="P148" s="263"/>
      <c r="Q148" s="263"/>
      <c r="R148" s="263"/>
      <c r="S148" s="263"/>
      <c r="T148" s="263"/>
      <c r="U148" s="263"/>
      <c r="V148" s="263"/>
      <c r="W148" s="263"/>
      <c r="X148" s="263"/>
      <c r="Y148" s="263"/>
      <c r="Z148" s="263"/>
      <c r="AA148" s="263"/>
      <c r="AB148" s="263"/>
      <c r="AC148" s="263"/>
    </row>
    <row r="149" spans="1:59" ht="12.75" customHeight="1" hidden="1">
      <c r="A149" s="11" t="s">
        <v>15</v>
      </c>
      <c r="B149" s="12" t="s">
        <v>16</v>
      </c>
      <c r="C149" s="12" t="s">
        <v>17</v>
      </c>
      <c r="D149" s="12" t="s">
        <v>18</v>
      </c>
      <c r="E149" s="12" t="s">
        <v>19</v>
      </c>
      <c r="F149" s="13"/>
      <c r="G149" s="13"/>
      <c r="H149" s="13"/>
      <c r="I149" s="14"/>
      <c r="J149" s="12" t="s">
        <v>20</v>
      </c>
      <c r="K149" s="13"/>
      <c r="L149" s="13"/>
      <c r="M149" s="13"/>
      <c r="N149" s="14"/>
      <c r="O149" s="13"/>
      <c r="P149" s="13"/>
      <c r="Q149" s="13"/>
      <c r="R149" s="13"/>
      <c r="S149" s="13"/>
      <c r="T149" s="11" t="s">
        <v>24</v>
      </c>
      <c r="U149" s="15"/>
      <c r="V149" s="15"/>
      <c r="W149" s="16"/>
      <c r="X149" s="13"/>
      <c r="Y149" s="11" t="s">
        <v>23</v>
      </c>
      <c r="Z149" s="15"/>
      <c r="AA149" s="15"/>
      <c r="AB149" s="15"/>
      <c r="AC149" s="15"/>
      <c r="AD149" s="15"/>
      <c r="AE149" s="15"/>
      <c r="AF149" s="15"/>
      <c r="AG149" s="15"/>
      <c r="AH149" s="15"/>
      <c r="AI149" s="16"/>
      <c r="AJ149" s="11" t="s">
        <v>24</v>
      </c>
      <c r="AK149" s="15"/>
      <c r="AL149" s="15"/>
      <c r="AM149" s="16"/>
      <c r="AN149" s="11" t="s">
        <v>108</v>
      </c>
      <c r="AO149" s="15"/>
      <c r="AP149" s="15"/>
      <c r="AQ149" s="15"/>
      <c r="AR149" s="16"/>
      <c r="AS149" s="12" t="s">
        <v>109</v>
      </c>
      <c r="AT149" s="13"/>
      <c r="AU149" s="13"/>
      <c r="AV149" s="13"/>
      <c r="AW149" s="14"/>
      <c r="AX149" s="12" t="s">
        <v>85</v>
      </c>
      <c r="AY149" s="13"/>
      <c r="AZ149" s="13"/>
      <c r="BA149" s="13"/>
      <c r="BB149" s="14"/>
      <c r="BC149" s="12" t="s">
        <v>86</v>
      </c>
      <c r="BD149" s="13"/>
      <c r="BE149" s="13"/>
      <c r="BF149" s="13"/>
      <c r="BG149" s="14"/>
    </row>
    <row r="150" spans="1:59" ht="15" hidden="1">
      <c r="A150" s="20"/>
      <c r="B150" s="21"/>
      <c r="C150" s="21"/>
      <c r="D150" s="21"/>
      <c r="E150" s="22"/>
      <c r="F150" s="23"/>
      <c r="G150" s="23"/>
      <c r="H150" s="23"/>
      <c r="I150" s="24"/>
      <c r="J150" s="22"/>
      <c r="K150" s="23"/>
      <c r="L150" s="23"/>
      <c r="M150" s="23"/>
      <c r="N150" s="24"/>
      <c r="O150" s="23"/>
      <c r="P150" s="23"/>
      <c r="Q150" s="23"/>
      <c r="R150" s="23"/>
      <c r="S150" s="23"/>
      <c r="T150" s="25"/>
      <c r="U150" s="26"/>
      <c r="V150" s="26"/>
      <c r="W150" s="27"/>
      <c r="X150" s="23"/>
      <c r="Y150" s="25"/>
      <c r="Z150" s="26"/>
      <c r="AA150" s="26"/>
      <c r="AB150" s="26"/>
      <c r="AC150" s="26"/>
      <c r="AD150" s="26"/>
      <c r="AE150" s="26"/>
      <c r="AF150" s="26"/>
      <c r="AG150" s="26"/>
      <c r="AH150" s="26"/>
      <c r="AI150" s="27"/>
      <c r="AJ150" s="25"/>
      <c r="AK150" s="26"/>
      <c r="AL150" s="26"/>
      <c r="AM150" s="27"/>
      <c r="AN150" s="25"/>
      <c r="AO150" s="26"/>
      <c r="AP150" s="26"/>
      <c r="AQ150" s="26"/>
      <c r="AR150" s="27"/>
      <c r="AS150" s="22"/>
      <c r="AT150" s="23"/>
      <c r="AU150" s="23"/>
      <c r="AV150" s="23"/>
      <c r="AW150" s="24"/>
      <c r="AX150" s="22"/>
      <c r="AY150" s="23"/>
      <c r="AZ150" s="23"/>
      <c r="BA150" s="23"/>
      <c r="BB150" s="24"/>
      <c r="BC150" s="22"/>
      <c r="BD150" s="23"/>
      <c r="BE150" s="23"/>
      <c r="BF150" s="23"/>
      <c r="BG150" s="24"/>
    </row>
    <row r="151" spans="1:59" ht="15" hidden="1">
      <c r="A151" s="20"/>
      <c r="B151" s="21"/>
      <c r="C151" s="21"/>
      <c r="D151" s="21"/>
      <c r="E151" s="28"/>
      <c r="F151" s="29"/>
      <c r="G151" s="29"/>
      <c r="H151" s="29"/>
      <c r="I151" s="30"/>
      <c r="J151" s="28"/>
      <c r="K151" s="29"/>
      <c r="L151" s="29"/>
      <c r="M151" s="29"/>
      <c r="N151" s="30"/>
      <c r="O151" s="29"/>
      <c r="P151" s="29"/>
      <c r="Q151" s="29"/>
      <c r="R151" s="29"/>
      <c r="S151" s="29"/>
      <c r="T151" s="31"/>
      <c r="U151" s="32"/>
      <c r="V151" s="32"/>
      <c r="W151" s="33"/>
      <c r="X151" s="29"/>
      <c r="Y151" s="31"/>
      <c r="Z151" s="32"/>
      <c r="AA151" s="32"/>
      <c r="AB151" s="32"/>
      <c r="AC151" s="32"/>
      <c r="AD151" s="32"/>
      <c r="AE151" s="32"/>
      <c r="AF151" s="32"/>
      <c r="AG151" s="32"/>
      <c r="AH151" s="32"/>
      <c r="AI151" s="33"/>
      <c r="AJ151" s="31"/>
      <c r="AK151" s="32"/>
      <c r="AL151" s="32"/>
      <c r="AM151" s="33"/>
      <c r="AN151" s="31"/>
      <c r="AO151" s="32"/>
      <c r="AP151" s="32"/>
      <c r="AQ151" s="32"/>
      <c r="AR151" s="33"/>
      <c r="AS151" s="28"/>
      <c r="AT151" s="29"/>
      <c r="AU151" s="29"/>
      <c r="AV151" s="29"/>
      <c r="AW151" s="30"/>
      <c r="AX151" s="28"/>
      <c r="AY151" s="29"/>
      <c r="AZ151" s="29"/>
      <c r="BA151" s="29"/>
      <c r="BB151" s="30"/>
      <c r="BC151" s="28"/>
      <c r="BD151" s="29"/>
      <c r="BE151" s="29"/>
      <c r="BF151" s="29"/>
      <c r="BG151" s="30"/>
    </row>
    <row r="152" spans="1:59" ht="12.75" customHeight="1" hidden="1">
      <c r="A152" s="20"/>
      <c r="B152" s="21"/>
      <c r="C152" s="21"/>
      <c r="D152" s="21"/>
      <c r="E152" s="11" t="s">
        <v>30</v>
      </c>
      <c r="F152" s="34" t="s">
        <v>31</v>
      </c>
      <c r="G152" s="34" t="s">
        <v>32</v>
      </c>
      <c r="H152" s="34" t="s">
        <v>33</v>
      </c>
      <c r="I152" s="34" t="s">
        <v>34</v>
      </c>
      <c r="J152" s="11" t="s">
        <v>30</v>
      </c>
      <c r="K152" s="34" t="s">
        <v>31</v>
      </c>
      <c r="L152" s="34" t="s">
        <v>32</v>
      </c>
      <c r="M152" s="34" t="s">
        <v>33</v>
      </c>
      <c r="N152" s="34" t="s">
        <v>34</v>
      </c>
      <c r="O152" s="44"/>
      <c r="P152" s="44"/>
      <c r="Q152" s="44"/>
      <c r="R152" s="44"/>
      <c r="S152" s="44"/>
      <c r="T152" s="34" t="s">
        <v>36</v>
      </c>
      <c r="U152" s="34" t="s">
        <v>37</v>
      </c>
      <c r="V152" s="34" t="s">
        <v>38</v>
      </c>
      <c r="W152" s="41" t="s">
        <v>39</v>
      </c>
      <c r="X152" s="289"/>
      <c r="Y152" s="36" t="s">
        <v>110</v>
      </c>
      <c r="Z152" s="42"/>
      <c r="AA152" s="43"/>
      <c r="AB152" s="268"/>
      <c r="AC152" s="34" t="s">
        <v>43</v>
      </c>
      <c r="AD152" s="34" t="s">
        <v>44</v>
      </c>
      <c r="AE152" s="34" t="s">
        <v>104</v>
      </c>
      <c r="AF152" s="44"/>
      <c r="AG152" s="34" t="s">
        <v>105</v>
      </c>
      <c r="AH152" s="34" t="s">
        <v>106</v>
      </c>
      <c r="AI152" s="34" t="s">
        <v>49</v>
      </c>
      <c r="AJ152" s="34" t="s">
        <v>36</v>
      </c>
      <c r="AK152" s="34" t="s">
        <v>37</v>
      </c>
      <c r="AL152" s="34" t="s">
        <v>38</v>
      </c>
      <c r="AM152" s="41" t="s">
        <v>39</v>
      </c>
      <c r="AN152" s="12" t="s">
        <v>51</v>
      </c>
      <c r="AO152" s="12" t="s">
        <v>52</v>
      </c>
      <c r="AP152" s="12" t="s">
        <v>53</v>
      </c>
      <c r="AQ152" s="12" t="s">
        <v>54</v>
      </c>
      <c r="AR152" s="12" t="s">
        <v>55</v>
      </c>
      <c r="AS152" s="12" t="s">
        <v>51</v>
      </c>
      <c r="AT152" s="12" t="s">
        <v>52</v>
      </c>
      <c r="AU152" s="12" t="s">
        <v>53</v>
      </c>
      <c r="AV152" s="12" t="s">
        <v>54</v>
      </c>
      <c r="AW152" s="12" t="s">
        <v>55</v>
      </c>
      <c r="AX152" s="12" t="s">
        <v>51</v>
      </c>
      <c r="AY152" s="12" t="s">
        <v>52</v>
      </c>
      <c r="AZ152" s="12" t="s">
        <v>53</v>
      </c>
      <c r="BA152" s="12" t="s">
        <v>54</v>
      </c>
      <c r="BB152" s="12" t="s">
        <v>55</v>
      </c>
      <c r="BC152" s="12" t="s">
        <v>51</v>
      </c>
      <c r="BD152" s="12" t="s">
        <v>52</v>
      </c>
      <c r="BE152" s="12" t="s">
        <v>53</v>
      </c>
      <c r="BF152" s="12" t="s">
        <v>54</v>
      </c>
      <c r="BG152" s="12" t="s">
        <v>55</v>
      </c>
    </row>
    <row r="153" spans="1:59" ht="15" hidden="1">
      <c r="A153" s="20"/>
      <c r="B153" s="21"/>
      <c r="C153" s="21"/>
      <c r="D153" s="21"/>
      <c r="E153" s="20"/>
      <c r="F153" s="46"/>
      <c r="G153" s="46"/>
      <c r="H153" s="46"/>
      <c r="I153" s="46"/>
      <c r="J153" s="20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53"/>
      <c r="X153" s="47"/>
      <c r="Y153" s="54"/>
      <c r="Z153" s="55"/>
      <c r="AA153" s="56"/>
      <c r="AB153" s="268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53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</row>
    <row r="154" spans="1:59" ht="15">
      <c r="A154" s="20"/>
      <c r="B154" s="21"/>
      <c r="C154" s="21"/>
      <c r="D154" s="21"/>
      <c r="E154" s="20"/>
      <c r="F154" s="46"/>
      <c r="G154" s="46"/>
      <c r="H154" s="46"/>
      <c r="I154" s="46"/>
      <c r="J154" s="20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53"/>
      <c r="X154" s="47"/>
      <c r="Y154" s="54"/>
      <c r="Z154" s="55"/>
      <c r="AA154" s="56"/>
      <c r="AB154" s="268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53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</row>
    <row r="155" spans="1:59" ht="15">
      <c r="A155" s="20"/>
      <c r="B155" s="21"/>
      <c r="C155" s="21"/>
      <c r="D155" s="21"/>
      <c r="E155" s="20"/>
      <c r="F155" s="46"/>
      <c r="G155" s="46"/>
      <c r="H155" s="46"/>
      <c r="I155" s="46"/>
      <c r="J155" s="20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53"/>
      <c r="X155" s="47"/>
      <c r="Y155" s="54"/>
      <c r="Z155" s="55"/>
      <c r="AA155" s="56"/>
      <c r="AB155" s="268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53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</row>
    <row r="156" spans="1:59" ht="15" hidden="1">
      <c r="A156" s="58"/>
      <c r="B156" s="57"/>
      <c r="C156" s="57"/>
      <c r="D156" s="57"/>
      <c r="E156" s="58"/>
      <c r="F156" s="59"/>
      <c r="G156" s="59"/>
      <c r="H156" s="59"/>
      <c r="I156" s="59"/>
      <c r="J156" s="58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66"/>
      <c r="X156" s="60"/>
      <c r="Y156" s="67"/>
      <c r="Z156" s="68"/>
      <c r="AA156" s="69"/>
      <c r="AB156" s="273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66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</row>
    <row r="157" spans="1:60" ht="15" hidden="1">
      <c r="A157" s="132" t="s">
        <v>62</v>
      </c>
      <c r="B157" s="212">
        <f aca="true" t="shared" si="175" ref="B157:B176">B25+B92+B127</f>
        <v>28.25</v>
      </c>
      <c r="C157" s="213">
        <f>C145</f>
        <v>85529</v>
      </c>
      <c r="D157" s="213">
        <f aca="true" t="shared" si="176" ref="D157:D175">D25+D92+D127</f>
        <v>2416194.25</v>
      </c>
      <c r="E157" s="214">
        <f aca="true" t="shared" si="177" ref="E157:E167">E25</f>
        <v>0</v>
      </c>
      <c r="F157" s="215">
        <f aca="true" t="shared" si="178" ref="F157:F164">F25</f>
        <v>0</v>
      </c>
      <c r="G157" s="215"/>
      <c r="H157" s="215">
        <f>H25</f>
        <v>0</v>
      </c>
      <c r="I157" s="216">
        <f aca="true" t="shared" si="179" ref="I157:I167">I92</f>
        <v>0</v>
      </c>
      <c r="J157" s="217">
        <f aca="true" t="shared" si="180" ref="J157:J164">J25</f>
        <v>0</v>
      </c>
      <c r="K157" s="157">
        <f aca="true" t="shared" si="181" ref="K157:K164">K25</f>
        <v>0</v>
      </c>
      <c r="L157" s="218"/>
      <c r="M157" s="157">
        <f aca="true" t="shared" si="182" ref="M157:M164">M25</f>
        <v>0</v>
      </c>
      <c r="N157" s="158">
        <f aca="true" t="shared" si="183" ref="N157:N164">N25</f>
        <v>0</v>
      </c>
      <c r="O157" s="219"/>
      <c r="P157" s="219"/>
      <c r="Q157" s="219"/>
      <c r="R157" s="219"/>
      <c r="S157" s="219"/>
      <c r="T157" s="156"/>
      <c r="U157" s="157"/>
      <c r="V157" s="157"/>
      <c r="W157" s="158"/>
      <c r="X157" s="219"/>
      <c r="Y157" s="217">
        <f aca="true" t="shared" si="184" ref="Y157:Y167">Y25+Y92</f>
        <v>59095.70249967889</v>
      </c>
      <c r="Z157" s="220"/>
      <c r="AA157" s="220"/>
      <c r="AB157" s="220"/>
      <c r="AC157" s="157">
        <f aca="true" t="shared" si="185" ref="AC157:AC164">AC25</f>
        <v>0</v>
      </c>
      <c r="AD157" s="157">
        <f aca="true" t="shared" si="186" ref="AD157:AD164">AD25</f>
        <v>0</v>
      </c>
      <c r="AE157" s="221">
        <f aca="true" t="shared" si="187" ref="AE157:AE164">AE25</f>
        <v>0</v>
      </c>
      <c r="AF157" s="222"/>
      <c r="AG157" s="223">
        <f aca="true" t="shared" si="188" ref="AG157:AG167">AG92</f>
        <v>0</v>
      </c>
      <c r="AH157" s="223">
        <f aca="true" t="shared" si="189" ref="AH157:AH167">AH92</f>
        <v>0</v>
      </c>
      <c r="AI157" s="224">
        <f aca="true" t="shared" si="190" ref="AI157:AI167">AI25+AI92</f>
        <v>485.84744935622984</v>
      </c>
      <c r="AJ157" s="156"/>
      <c r="AK157" s="157"/>
      <c r="AL157" s="157"/>
      <c r="AM157" s="158"/>
      <c r="AN157" s="217"/>
      <c r="AO157" s="157"/>
      <c r="AP157" s="157"/>
      <c r="AQ157" s="157"/>
      <c r="AR157" s="158"/>
      <c r="AS157" s="224"/>
      <c r="AT157" s="223"/>
      <c r="AU157" s="223"/>
      <c r="AV157" s="223"/>
      <c r="AW157" s="225"/>
      <c r="AX157" s="156"/>
      <c r="AY157" s="157"/>
      <c r="AZ157" s="157"/>
      <c r="BA157" s="157"/>
      <c r="BB157" s="158"/>
      <c r="BC157" s="156"/>
      <c r="BD157" s="157"/>
      <c r="BE157" s="157"/>
      <c r="BF157" s="157"/>
      <c r="BG157" s="158"/>
      <c r="BH157" s="86"/>
    </row>
    <row r="158" spans="1:60" ht="15" hidden="1">
      <c r="A158" s="110" t="s">
        <v>63</v>
      </c>
      <c r="B158" s="172">
        <f t="shared" si="175"/>
        <v>3</v>
      </c>
      <c r="C158" s="162">
        <f aca="true" t="shared" si="191" ref="C158:C171">C157</f>
        <v>85529</v>
      </c>
      <c r="D158" s="162">
        <f t="shared" si="176"/>
        <v>256587</v>
      </c>
      <c r="E158" s="226">
        <f t="shared" si="177"/>
        <v>23.649980291683093</v>
      </c>
      <c r="F158" s="174">
        <f t="shared" si="178"/>
        <v>30</v>
      </c>
      <c r="G158" s="160">
        <f aca="true" t="shared" si="192" ref="G158:G164">G26</f>
        <v>23.076923076923077</v>
      </c>
      <c r="H158" s="174">
        <f aca="true" t="shared" si="193" ref="H158:H164">H25</f>
        <v>0</v>
      </c>
      <c r="I158" s="176">
        <f t="shared" si="179"/>
        <v>23.076923076923077</v>
      </c>
      <c r="J158" s="178">
        <f t="shared" si="180"/>
        <v>15.766653527788728</v>
      </c>
      <c r="K158" s="160">
        <f t="shared" si="181"/>
        <v>20</v>
      </c>
      <c r="L158" s="160">
        <f aca="true" t="shared" si="194" ref="L158:L164">L26</f>
        <v>15.384615384615383</v>
      </c>
      <c r="M158" s="160">
        <f t="shared" si="182"/>
        <v>20</v>
      </c>
      <c r="N158" s="163">
        <f t="shared" si="183"/>
        <v>11.834319526627219</v>
      </c>
      <c r="O158" s="227"/>
      <c r="P158" s="227"/>
      <c r="Q158" s="227"/>
      <c r="R158" s="227"/>
      <c r="S158" s="227"/>
      <c r="T158" s="159">
        <f aca="true" t="shared" si="195" ref="T158:T164">T26</f>
        <v>2437.5765</v>
      </c>
      <c r="U158" s="160">
        <f aca="true" t="shared" si="196" ref="U158:U164">U26</f>
        <v>2668.5048</v>
      </c>
      <c r="V158" s="160">
        <f aca="true" t="shared" si="197" ref="V158:V164">V26</f>
        <v>320.73375</v>
      </c>
      <c r="W158" s="163">
        <f aca="true" t="shared" si="198" ref="W158:W164">W26</f>
        <v>2710.2001875</v>
      </c>
      <c r="X158" s="228"/>
      <c r="Y158" s="229">
        <f t="shared" si="184"/>
        <v>10522.205224999998</v>
      </c>
      <c r="Z158" s="179"/>
      <c r="AA158" s="179"/>
      <c r="AB158" s="179"/>
      <c r="AC158" s="160">
        <f t="shared" si="185"/>
        <v>3616.4512166666664</v>
      </c>
      <c r="AD158" s="160">
        <f t="shared" si="186"/>
        <v>15.454919729344729</v>
      </c>
      <c r="AE158" s="180">
        <f t="shared" si="187"/>
        <v>23.182379594017092</v>
      </c>
      <c r="AF158" s="180"/>
      <c r="AG158" s="160">
        <f t="shared" si="188"/>
        <v>3.6307182336182326</v>
      </c>
      <c r="AH158" s="160">
        <f t="shared" si="189"/>
        <v>7.261436467236465</v>
      </c>
      <c r="AI158" s="224">
        <f t="shared" si="190"/>
        <v>44.966688995726486</v>
      </c>
      <c r="AJ158" s="159">
        <f aca="true" t="shared" si="199" ref="AJ158:AJ164">AJ26</f>
        <v>38</v>
      </c>
      <c r="AK158" s="160">
        <f aca="true" t="shared" si="200" ref="AK158:AK164">AK26</f>
        <v>32</v>
      </c>
      <c r="AL158" s="160">
        <f aca="true" t="shared" si="201" ref="AL158:AL164">AL26</f>
        <v>5</v>
      </c>
      <c r="AM158" s="163">
        <f aca="true" t="shared" si="202" ref="AM158:AM164">AM26</f>
        <v>25</v>
      </c>
      <c r="AN158" s="178">
        <f aca="true" t="shared" si="203" ref="AN158:AN164">AN26</f>
        <v>15.45491972934473</v>
      </c>
      <c r="AO158" s="160">
        <f aca="true" t="shared" si="204" ref="AO158:AO164">AO26</f>
        <v>5.872869497150997</v>
      </c>
      <c r="AP158" s="160">
        <f aca="true" t="shared" si="205" ref="AP158:AP164">AP26</f>
        <v>4.945574313390313</v>
      </c>
      <c r="AQ158" s="160">
        <f aca="true" t="shared" si="206" ref="AQ158:AQ164">AQ26</f>
        <v>0.7727459864672365</v>
      </c>
      <c r="AR158" s="163">
        <f aca="true" t="shared" si="207" ref="AR158:AR164">AR26</f>
        <v>3.8637299323361822</v>
      </c>
      <c r="AS158" s="159">
        <f aca="true" t="shared" si="208" ref="AS158:AS167">AS93</f>
        <v>0</v>
      </c>
      <c r="AT158" s="160">
        <f aca="true" t="shared" si="209" ref="AT158:AT164">AT26</f>
        <v>8.809304245726496</v>
      </c>
      <c r="AU158" s="160">
        <f aca="true" t="shared" si="210" ref="AU158:AU164">AU26</f>
        <v>7.41836147008547</v>
      </c>
      <c r="AV158" s="160">
        <f aca="true" t="shared" si="211" ref="AV158:AV164">AV26</f>
        <v>1.1591189797008548</v>
      </c>
      <c r="AW158" s="163">
        <f aca="true" t="shared" si="212" ref="AW158:AW164">AW26</f>
        <v>5.795594898504273</v>
      </c>
      <c r="AX158" s="159">
        <f aca="true" t="shared" si="213" ref="AX158:AX167">AX93</f>
        <v>0</v>
      </c>
      <c r="AY158" s="159">
        <f aca="true" t="shared" si="214" ref="AY158:AY167">AY93</f>
        <v>0</v>
      </c>
      <c r="AZ158" s="159">
        <f aca="true" t="shared" si="215" ref="AZ158:AZ167">AZ93</f>
        <v>0</v>
      </c>
      <c r="BA158" s="159">
        <f aca="true" t="shared" si="216" ref="BA158:BA167">BA93</f>
        <v>0</v>
      </c>
      <c r="BB158" s="159">
        <f aca="true" t="shared" si="217" ref="BB158:BB167">BB93</f>
        <v>0</v>
      </c>
      <c r="BC158" s="159">
        <f aca="true" t="shared" si="218" ref="BC158:BC167">BC93</f>
        <v>0</v>
      </c>
      <c r="BD158" s="159">
        <f aca="true" t="shared" si="219" ref="BD158:BD167">BD93</f>
        <v>0</v>
      </c>
      <c r="BE158" s="159">
        <f aca="true" t="shared" si="220" ref="BE158:BE167">BE93</f>
        <v>0</v>
      </c>
      <c r="BF158" s="159">
        <f aca="true" t="shared" si="221" ref="BF158:BF167">BF93</f>
        <v>0</v>
      </c>
      <c r="BG158" s="159">
        <f aca="true" t="shared" si="222" ref="BG158:BG167">BG93</f>
        <v>0</v>
      </c>
      <c r="BH158" s="86"/>
    </row>
    <row r="159" spans="1:60" ht="15" hidden="1">
      <c r="A159" s="110" t="s">
        <v>64</v>
      </c>
      <c r="B159" s="172">
        <f t="shared" si="175"/>
        <v>3</v>
      </c>
      <c r="C159" s="162">
        <f t="shared" si="191"/>
        <v>85529</v>
      </c>
      <c r="D159" s="162">
        <f t="shared" si="176"/>
        <v>256587</v>
      </c>
      <c r="E159" s="226">
        <f t="shared" si="177"/>
        <v>19.4325689856199</v>
      </c>
      <c r="F159" s="174">
        <f t="shared" si="178"/>
        <v>25</v>
      </c>
      <c r="G159" s="160">
        <f t="shared" si="192"/>
        <v>19.23076923076923</v>
      </c>
      <c r="H159" s="174">
        <f t="shared" si="193"/>
        <v>30</v>
      </c>
      <c r="I159" s="176">
        <f t="shared" si="179"/>
        <v>19.23076923076923</v>
      </c>
      <c r="J159" s="178">
        <f t="shared" si="180"/>
        <v>12.955045990413264</v>
      </c>
      <c r="K159" s="160">
        <f t="shared" si="181"/>
        <v>16.666666666666668</v>
      </c>
      <c r="L159" s="160">
        <f t="shared" si="194"/>
        <v>12.820512820512821</v>
      </c>
      <c r="M159" s="160">
        <f t="shared" si="182"/>
        <v>16.666666666666668</v>
      </c>
      <c r="N159" s="163">
        <f t="shared" si="183"/>
        <v>9.861932938856015</v>
      </c>
      <c r="O159" s="227"/>
      <c r="P159" s="227"/>
      <c r="Q159" s="227"/>
      <c r="R159" s="227"/>
      <c r="S159" s="227"/>
      <c r="T159" s="159">
        <f t="shared" si="195"/>
        <v>2463.2351999999996</v>
      </c>
      <c r="U159" s="160">
        <f t="shared" si="196"/>
        <v>3802.6193399999997</v>
      </c>
      <c r="V159" s="160">
        <f t="shared" si="197"/>
        <v>384.8805</v>
      </c>
      <c r="W159" s="163">
        <f t="shared" si="198"/>
        <v>3252.2402250000005</v>
      </c>
      <c r="X159" s="228"/>
      <c r="Y159" s="229">
        <f t="shared" si="184"/>
        <v>12688.22715</v>
      </c>
      <c r="Z159" s="179"/>
      <c r="AA159" s="179"/>
      <c r="AB159" s="179"/>
      <c r="AC159" s="160">
        <f t="shared" si="185"/>
        <v>4401.32234</v>
      </c>
      <c r="AD159" s="160">
        <f t="shared" si="186"/>
        <v>18.809069829059826</v>
      </c>
      <c r="AE159" s="180">
        <f t="shared" si="187"/>
        <v>28.21360474358974</v>
      </c>
      <c r="AF159" s="180"/>
      <c r="AG159" s="160">
        <f t="shared" si="188"/>
        <v>4.334931367521368</v>
      </c>
      <c r="AH159" s="160">
        <f t="shared" si="189"/>
        <v>8.669862735042736</v>
      </c>
      <c r="AI159" s="224">
        <f t="shared" si="190"/>
        <v>54.22319294871795</v>
      </c>
      <c r="AJ159" s="159">
        <f t="shared" si="199"/>
        <v>32</v>
      </c>
      <c r="AK159" s="160">
        <f t="shared" si="200"/>
        <v>38</v>
      </c>
      <c r="AL159" s="160">
        <f t="shared" si="201"/>
        <v>5</v>
      </c>
      <c r="AM159" s="163">
        <f t="shared" si="202"/>
        <v>25</v>
      </c>
      <c r="AN159" s="178">
        <f t="shared" si="203"/>
        <v>18.809069829059826</v>
      </c>
      <c r="AO159" s="160">
        <f t="shared" si="204"/>
        <v>6.018902345299145</v>
      </c>
      <c r="AP159" s="160">
        <f t="shared" si="205"/>
        <v>7.147446535042734</v>
      </c>
      <c r="AQ159" s="160">
        <f t="shared" si="206"/>
        <v>0.9404534914529914</v>
      </c>
      <c r="AR159" s="163">
        <f t="shared" si="207"/>
        <v>4.7022674572649565</v>
      </c>
      <c r="AS159" s="159">
        <f t="shared" si="208"/>
        <v>0</v>
      </c>
      <c r="AT159" s="160">
        <f t="shared" si="209"/>
        <v>9.028353517948718</v>
      </c>
      <c r="AU159" s="160">
        <f t="shared" si="210"/>
        <v>10.721169802564102</v>
      </c>
      <c r="AV159" s="160">
        <f t="shared" si="211"/>
        <v>1.410680237179487</v>
      </c>
      <c r="AW159" s="163">
        <f t="shared" si="212"/>
        <v>7.053401185897435</v>
      </c>
      <c r="AX159" s="159">
        <f t="shared" si="213"/>
        <v>3.6307182336182326</v>
      </c>
      <c r="AY159" s="159">
        <f t="shared" si="214"/>
        <v>1.0166011054131052</v>
      </c>
      <c r="AZ159" s="159">
        <f t="shared" si="215"/>
        <v>1.343365746438746</v>
      </c>
      <c r="BA159" s="159">
        <f t="shared" si="216"/>
        <v>0.3630718233618233</v>
      </c>
      <c r="BB159" s="159">
        <f t="shared" si="217"/>
        <v>0.9076795584045582</v>
      </c>
      <c r="BC159" s="159">
        <f t="shared" si="218"/>
        <v>7.261436467236465</v>
      </c>
      <c r="BD159" s="159">
        <f t="shared" si="219"/>
        <v>2.0332022108262104</v>
      </c>
      <c r="BE159" s="159">
        <f t="shared" si="220"/>
        <v>2.686731492877492</v>
      </c>
      <c r="BF159" s="159">
        <f t="shared" si="221"/>
        <v>0.7261436467236466</v>
      </c>
      <c r="BG159" s="159">
        <f t="shared" si="222"/>
        <v>1.8153591168091163</v>
      </c>
      <c r="BH159" s="86"/>
    </row>
    <row r="160" spans="1:60" ht="15" hidden="1">
      <c r="A160" s="110" t="s">
        <v>65</v>
      </c>
      <c r="B160" s="172">
        <f t="shared" si="175"/>
        <v>2.75</v>
      </c>
      <c r="C160" s="162">
        <f t="shared" si="191"/>
        <v>85529</v>
      </c>
      <c r="D160" s="162">
        <f t="shared" si="176"/>
        <v>235204.75</v>
      </c>
      <c r="E160" s="226">
        <f t="shared" si="177"/>
        <v>20.38320423970648</v>
      </c>
      <c r="F160" s="174">
        <f t="shared" si="178"/>
        <v>25</v>
      </c>
      <c r="G160" s="160">
        <f t="shared" si="192"/>
        <v>19.23076923076923</v>
      </c>
      <c r="H160" s="174">
        <f t="shared" si="193"/>
        <v>25</v>
      </c>
      <c r="I160" s="176">
        <f t="shared" si="179"/>
        <v>19.23076923076923</v>
      </c>
      <c r="J160" s="178">
        <f t="shared" si="180"/>
        <v>13.588802826470985</v>
      </c>
      <c r="K160" s="160">
        <f t="shared" si="181"/>
        <v>16.666666666666668</v>
      </c>
      <c r="L160" s="160">
        <f t="shared" si="194"/>
        <v>12.820512820512821</v>
      </c>
      <c r="M160" s="160">
        <f t="shared" si="182"/>
        <v>16.666666666666668</v>
      </c>
      <c r="N160" s="163">
        <f t="shared" si="183"/>
        <v>9.861932938856015</v>
      </c>
      <c r="O160" s="227"/>
      <c r="P160" s="227"/>
      <c r="Q160" s="227"/>
      <c r="R160" s="227"/>
      <c r="S160" s="227"/>
      <c r="T160" s="159">
        <f t="shared" si="195"/>
        <v>3617.8767</v>
      </c>
      <c r="U160" s="160">
        <f t="shared" si="196"/>
        <v>1801.24074</v>
      </c>
      <c r="V160" s="160">
        <f t="shared" si="197"/>
        <v>769.761</v>
      </c>
      <c r="W160" s="163">
        <f t="shared" si="198"/>
        <v>3252.2402250000005</v>
      </c>
      <c r="X160" s="228"/>
      <c r="Y160" s="229">
        <f t="shared" si="184"/>
        <v>11199.167260000002</v>
      </c>
      <c r="Z160" s="179"/>
      <c r="AA160" s="179"/>
      <c r="AB160" s="179"/>
      <c r="AC160" s="160">
        <f t="shared" si="185"/>
        <v>4196.05274</v>
      </c>
      <c r="AD160" s="160">
        <f t="shared" si="186"/>
        <v>17.931849316239315</v>
      </c>
      <c r="AE160" s="180">
        <f t="shared" si="187"/>
        <v>26.897773974358973</v>
      </c>
      <c r="AF160" s="180"/>
      <c r="AG160" s="160">
        <f t="shared" si="188"/>
        <v>4.192383034188034</v>
      </c>
      <c r="AH160" s="160">
        <f t="shared" si="189"/>
        <v>8.384766068376068</v>
      </c>
      <c r="AI160" s="224">
        <f t="shared" si="190"/>
        <v>47.85968914529914</v>
      </c>
      <c r="AJ160" s="159">
        <f t="shared" si="199"/>
        <v>47</v>
      </c>
      <c r="AK160" s="160">
        <f t="shared" si="200"/>
        <v>18</v>
      </c>
      <c r="AL160" s="160">
        <f t="shared" si="201"/>
        <v>10</v>
      </c>
      <c r="AM160" s="163">
        <f t="shared" si="202"/>
        <v>25</v>
      </c>
      <c r="AN160" s="178">
        <f t="shared" si="203"/>
        <v>17.931849316239315</v>
      </c>
      <c r="AO160" s="160">
        <f t="shared" si="204"/>
        <v>8.427969178632477</v>
      </c>
      <c r="AP160" s="160">
        <f t="shared" si="205"/>
        <v>3.2277328769230764</v>
      </c>
      <c r="AQ160" s="160">
        <f t="shared" si="206"/>
        <v>1.7931849316239317</v>
      </c>
      <c r="AR160" s="163">
        <f t="shared" si="207"/>
        <v>4.482962329059829</v>
      </c>
      <c r="AS160" s="159">
        <f t="shared" si="208"/>
        <v>0</v>
      </c>
      <c r="AT160" s="160">
        <f t="shared" si="209"/>
        <v>12.641953767948717</v>
      </c>
      <c r="AU160" s="160">
        <f t="shared" si="210"/>
        <v>4.841599315384615</v>
      </c>
      <c r="AV160" s="160">
        <f t="shared" si="211"/>
        <v>2.6897773974358974</v>
      </c>
      <c r="AW160" s="163">
        <f t="shared" si="212"/>
        <v>6.724443493589743</v>
      </c>
      <c r="AX160" s="159">
        <f t="shared" si="213"/>
        <v>4.334931367521368</v>
      </c>
      <c r="AY160" s="159">
        <f t="shared" si="214"/>
        <v>1.7773218606837609</v>
      </c>
      <c r="AZ160" s="159">
        <f t="shared" si="215"/>
        <v>1.0403835282051284</v>
      </c>
      <c r="BA160" s="159">
        <f t="shared" si="216"/>
        <v>0.43349313675213685</v>
      </c>
      <c r="BB160" s="159">
        <f t="shared" si="217"/>
        <v>1.083732841880342</v>
      </c>
      <c r="BC160" s="159">
        <f t="shared" si="218"/>
        <v>8.669862735042736</v>
      </c>
      <c r="BD160" s="159">
        <f t="shared" si="219"/>
        <v>3.5546437213675217</v>
      </c>
      <c r="BE160" s="159">
        <f t="shared" si="220"/>
        <v>2.0807670564102567</v>
      </c>
      <c r="BF160" s="159">
        <f t="shared" si="221"/>
        <v>0.8669862735042737</v>
      </c>
      <c r="BG160" s="159">
        <f t="shared" si="222"/>
        <v>2.167465683760684</v>
      </c>
      <c r="BH160" s="86"/>
    </row>
    <row r="161" spans="1:60" ht="15" hidden="1">
      <c r="A161" s="110" t="s">
        <v>66</v>
      </c>
      <c r="B161" s="172">
        <f t="shared" si="175"/>
        <v>3</v>
      </c>
      <c r="C161" s="162">
        <f t="shared" si="191"/>
        <v>85529</v>
      </c>
      <c r="D161" s="162">
        <f t="shared" si="176"/>
        <v>256587</v>
      </c>
      <c r="E161" s="226">
        <f t="shared" si="177"/>
        <v>23.59418010224145</v>
      </c>
      <c r="F161" s="174">
        <f t="shared" si="178"/>
        <v>30</v>
      </c>
      <c r="G161" s="160">
        <f t="shared" si="192"/>
        <v>23.076923076923077</v>
      </c>
      <c r="H161" s="174">
        <f t="shared" si="193"/>
        <v>25</v>
      </c>
      <c r="I161" s="176">
        <f t="shared" si="179"/>
        <v>23.076923076923077</v>
      </c>
      <c r="J161" s="178">
        <f t="shared" si="180"/>
        <v>15.729453401494295</v>
      </c>
      <c r="K161" s="160">
        <f t="shared" si="181"/>
        <v>20</v>
      </c>
      <c r="L161" s="160">
        <f t="shared" si="194"/>
        <v>15.384615384615383</v>
      </c>
      <c r="M161" s="160">
        <f t="shared" si="182"/>
        <v>20</v>
      </c>
      <c r="N161" s="163">
        <f t="shared" si="183"/>
        <v>11.834319526627219</v>
      </c>
      <c r="O161" s="227"/>
      <c r="P161" s="227"/>
      <c r="Q161" s="227"/>
      <c r="R161" s="227"/>
      <c r="S161" s="227"/>
      <c r="T161" s="159">
        <f t="shared" si="195"/>
        <v>1411.2285</v>
      </c>
      <c r="U161" s="160">
        <f t="shared" si="196"/>
        <v>2751.8955750000005</v>
      </c>
      <c r="V161" s="160">
        <f t="shared" si="197"/>
        <v>1282.935</v>
      </c>
      <c r="W161" s="163">
        <f t="shared" si="198"/>
        <v>2710.2001875</v>
      </c>
      <c r="X161" s="228"/>
      <c r="Y161" s="229">
        <f t="shared" si="184"/>
        <v>10663.328075</v>
      </c>
      <c r="Z161" s="179"/>
      <c r="AA161" s="179"/>
      <c r="AB161" s="179"/>
      <c r="AC161" s="160">
        <f t="shared" si="185"/>
        <v>3625.0041166666665</v>
      </c>
      <c r="AD161" s="160">
        <f t="shared" si="186"/>
        <v>15.491470584045583</v>
      </c>
      <c r="AE161" s="180">
        <f t="shared" si="187"/>
        <v>23.237205876068373</v>
      </c>
      <c r="AF161" s="180"/>
      <c r="AG161" s="160">
        <f t="shared" si="188"/>
        <v>3.72209537037037</v>
      </c>
      <c r="AH161" s="160">
        <f t="shared" si="189"/>
        <v>7.44419074074074</v>
      </c>
      <c r="AI161" s="224">
        <f t="shared" si="190"/>
        <v>45.56977809829059</v>
      </c>
      <c r="AJ161" s="159">
        <f t="shared" si="199"/>
        <v>22</v>
      </c>
      <c r="AK161" s="160">
        <f t="shared" si="200"/>
        <v>33</v>
      </c>
      <c r="AL161" s="160">
        <f t="shared" si="201"/>
        <v>20</v>
      </c>
      <c r="AM161" s="163">
        <f t="shared" si="202"/>
        <v>25</v>
      </c>
      <c r="AN161" s="178">
        <f t="shared" si="203"/>
        <v>15.491470584045583</v>
      </c>
      <c r="AO161" s="160">
        <f t="shared" si="204"/>
        <v>3.4081235284900284</v>
      </c>
      <c r="AP161" s="160">
        <f t="shared" si="205"/>
        <v>5.112185292735043</v>
      </c>
      <c r="AQ161" s="160">
        <f t="shared" si="206"/>
        <v>3.0982941168091167</v>
      </c>
      <c r="AR161" s="163">
        <f t="shared" si="207"/>
        <v>3.8728676460113958</v>
      </c>
      <c r="AS161" s="159">
        <f t="shared" si="208"/>
        <v>0</v>
      </c>
      <c r="AT161" s="160">
        <f t="shared" si="209"/>
        <v>5.112185292735042</v>
      </c>
      <c r="AU161" s="160">
        <f t="shared" si="210"/>
        <v>7.6682779391025635</v>
      </c>
      <c r="AV161" s="160">
        <f t="shared" si="211"/>
        <v>4.647441175213674</v>
      </c>
      <c r="AW161" s="163">
        <f t="shared" si="212"/>
        <v>5.809301469017093</v>
      </c>
      <c r="AX161" s="159">
        <f t="shared" si="213"/>
        <v>4.192383034188034</v>
      </c>
      <c r="AY161" s="159">
        <f t="shared" si="214"/>
        <v>0.6707812854700855</v>
      </c>
      <c r="AZ161" s="159">
        <f t="shared" si="215"/>
        <v>2.054267686752137</v>
      </c>
      <c r="BA161" s="159">
        <f t="shared" si="216"/>
        <v>0.4192383034188034</v>
      </c>
      <c r="BB161" s="159">
        <f t="shared" si="217"/>
        <v>1.0480957585470085</v>
      </c>
      <c r="BC161" s="159">
        <f t="shared" si="218"/>
        <v>8.384766068376068</v>
      </c>
      <c r="BD161" s="159">
        <f t="shared" si="219"/>
        <v>1.341562570940171</v>
      </c>
      <c r="BE161" s="159">
        <f t="shared" si="220"/>
        <v>4.108535373504274</v>
      </c>
      <c r="BF161" s="159">
        <f t="shared" si="221"/>
        <v>0.8384766068376068</v>
      </c>
      <c r="BG161" s="159">
        <f t="shared" si="222"/>
        <v>2.096191517094017</v>
      </c>
      <c r="BH161" s="86"/>
    </row>
    <row r="162" spans="1:60" ht="15" hidden="1">
      <c r="A162" s="110" t="s">
        <v>66</v>
      </c>
      <c r="B162" s="172">
        <f t="shared" si="175"/>
        <v>3</v>
      </c>
      <c r="C162" s="162">
        <f t="shared" si="191"/>
        <v>85529</v>
      </c>
      <c r="D162" s="162">
        <f t="shared" si="176"/>
        <v>256587</v>
      </c>
      <c r="E162" s="226">
        <f t="shared" si="177"/>
        <v>22.94455066921606</v>
      </c>
      <c r="F162" s="174">
        <f t="shared" si="178"/>
        <v>30</v>
      </c>
      <c r="G162" s="160">
        <f t="shared" si="192"/>
        <v>23.076923076923077</v>
      </c>
      <c r="H162" s="174">
        <f t="shared" si="193"/>
        <v>30</v>
      </c>
      <c r="I162" s="176">
        <f t="shared" si="179"/>
        <v>23.076923076923077</v>
      </c>
      <c r="J162" s="178">
        <f t="shared" si="180"/>
        <v>15.296367112810705</v>
      </c>
      <c r="K162" s="160">
        <f t="shared" si="181"/>
        <v>20</v>
      </c>
      <c r="L162" s="160">
        <f t="shared" si="194"/>
        <v>15.384615384615383</v>
      </c>
      <c r="M162" s="160">
        <f t="shared" si="182"/>
        <v>20</v>
      </c>
      <c r="N162" s="163">
        <f t="shared" si="183"/>
        <v>11.834319526627219</v>
      </c>
      <c r="O162" s="227"/>
      <c r="P162" s="227"/>
      <c r="Q162" s="227"/>
      <c r="R162" s="227"/>
      <c r="S162" s="227"/>
      <c r="T162" s="159">
        <f t="shared" si="195"/>
        <v>1603.66875</v>
      </c>
      <c r="U162" s="160">
        <f t="shared" si="196"/>
        <v>3752.584875</v>
      </c>
      <c r="V162" s="160">
        <f t="shared" si="197"/>
        <v>320.73375</v>
      </c>
      <c r="W162" s="163">
        <f t="shared" si="198"/>
        <v>2710.2001875</v>
      </c>
      <c r="X162" s="228"/>
      <c r="Y162" s="229">
        <f t="shared" si="184"/>
        <v>10753.133525000001</v>
      </c>
      <c r="Z162" s="179"/>
      <c r="AA162" s="179"/>
      <c r="AB162" s="179"/>
      <c r="AC162" s="160">
        <f t="shared" si="185"/>
        <v>3727.638916666667</v>
      </c>
      <c r="AD162" s="160">
        <f t="shared" si="186"/>
        <v>15.93008084045584</v>
      </c>
      <c r="AE162" s="180">
        <f t="shared" si="187"/>
        <v>23.89512126068376</v>
      </c>
      <c r="AF162" s="180"/>
      <c r="AG162" s="160">
        <f t="shared" si="188"/>
        <v>3.6764068019943017</v>
      </c>
      <c r="AH162" s="160">
        <f t="shared" si="189"/>
        <v>7.352813603988603</v>
      </c>
      <c r="AI162" s="224">
        <f t="shared" si="190"/>
        <v>45.95356207264957</v>
      </c>
      <c r="AJ162" s="159">
        <f t="shared" si="199"/>
        <v>25</v>
      </c>
      <c r="AK162" s="160">
        <f t="shared" si="200"/>
        <v>45</v>
      </c>
      <c r="AL162" s="160">
        <f t="shared" si="201"/>
        <v>5</v>
      </c>
      <c r="AM162" s="163">
        <f t="shared" si="202"/>
        <v>25</v>
      </c>
      <c r="AN162" s="178">
        <f t="shared" si="203"/>
        <v>15.93008084045584</v>
      </c>
      <c r="AO162" s="160">
        <f t="shared" si="204"/>
        <v>3.98252021011396</v>
      </c>
      <c r="AP162" s="160">
        <f t="shared" si="205"/>
        <v>7.168536378205128</v>
      </c>
      <c r="AQ162" s="160">
        <f t="shared" si="206"/>
        <v>0.796504042022792</v>
      </c>
      <c r="AR162" s="163">
        <f t="shared" si="207"/>
        <v>3.98252021011396</v>
      </c>
      <c r="AS162" s="159">
        <f t="shared" si="208"/>
        <v>0</v>
      </c>
      <c r="AT162" s="160">
        <f t="shared" si="209"/>
        <v>5.97378031517094</v>
      </c>
      <c r="AU162" s="160">
        <f t="shared" si="210"/>
        <v>10.752804567307692</v>
      </c>
      <c r="AV162" s="160">
        <f t="shared" si="211"/>
        <v>1.194756063034188</v>
      </c>
      <c r="AW162" s="163">
        <f t="shared" si="212"/>
        <v>5.97378031517094</v>
      </c>
      <c r="AX162" s="159">
        <f t="shared" si="213"/>
        <v>3.72209537037037</v>
      </c>
      <c r="AY162" s="159">
        <f t="shared" si="214"/>
        <v>0.7816400277777776</v>
      </c>
      <c r="AZ162" s="159">
        <f t="shared" si="215"/>
        <v>1.6377219629629627</v>
      </c>
      <c r="BA162" s="159">
        <f t="shared" si="216"/>
        <v>0.372209537037037</v>
      </c>
      <c r="BB162" s="159">
        <f t="shared" si="217"/>
        <v>0.9305238425925925</v>
      </c>
      <c r="BC162" s="159">
        <f t="shared" si="218"/>
        <v>7.44419074074074</v>
      </c>
      <c r="BD162" s="159">
        <f t="shared" si="219"/>
        <v>1.5632800555555553</v>
      </c>
      <c r="BE162" s="159">
        <f t="shared" si="220"/>
        <v>3.2754439259259254</v>
      </c>
      <c r="BF162" s="159">
        <f t="shared" si="221"/>
        <v>0.744419074074074</v>
      </c>
      <c r="BG162" s="159">
        <f t="shared" si="222"/>
        <v>1.861047685185185</v>
      </c>
      <c r="BH162" s="86"/>
    </row>
    <row r="163" spans="1:60" ht="15" hidden="1">
      <c r="A163" s="110" t="s">
        <v>67</v>
      </c>
      <c r="B163" s="172">
        <f t="shared" si="175"/>
        <v>8.5</v>
      </c>
      <c r="C163" s="162">
        <f t="shared" si="191"/>
        <v>85529</v>
      </c>
      <c r="D163" s="162">
        <f t="shared" si="176"/>
        <v>726996.5</v>
      </c>
      <c r="E163" s="226">
        <f t="shared" si="177"/>
        <v>19.896538002387587</v>
      </c>
      <c r="F163" s="174">
        <f t="shared" si="178"/>
        <v>25</v>
      </c>
      <c r="G163" s="160">
        <f t="shared" si="192"/>
        <v>19.23076923076923</v>
      </c>
      <c r="H163" s="174">
        <f t="shared" si="193"/>
        <v>30</v>
      </c>
      <c r="I163" s="176">
        <f t="shared" si="179"/>
        <v>19.23076923076923</v>
      </c>
      <c r="J163" s="178">
        <f t="shared" si="180"/>
        <v>13.26435866825839</v>
      </c>
      <c r="K163" s="160">
        <f t="shared" si="181"/>
        <v>16.666666666666668</v>
      </c>
      <c r="L163" s="160">
        <f t="shared" si="194"/>
        <v>12.820512820512821</v>
      </c>
      <c r="M163" s="160">
        <f t="shared" si="182"/>
        <v>16.666666666666668</v>
      </c>
      <c r="N163" s="163">
        <f t="shared" si="183"/>
        <v>9.861932938856015</v>
      </c>
      <c r="O163" s="227"/>
      <c r="P163" s="227"/>
      <c r="Q163" s="227"/>
      <c r="R163" s="227"/>
      <c r="S163" s="227"/>
      <c r="T163" s="159">
        <f t="shared" si="195"/>
        <v>9160.1559</v>
      </c>
      <c r="U163" s="160">
        <f t="shared" si="196"/>
        <v>7938.801779999999</v>
      </c>
      <c r="V163" s="160">
        <f t="shared" si="197"/>
        <v>1090.4947499999998</v>
      </c>
      <c r="W163" s="163">
        <f t="shared" si="198"/>
        <v>9214.680637500001</v>
      </c>
      <c r="X163" s="228"/>
      <c r="Y163" s="229">
        <f t="shared" si="184"/>
        <v>35208.440495</v>
      </c>
      <c r="Z163" s="179"/>
      <c r="AA163" s="179"/>
      <c r="AB163" s="179"/>
      <c r="AC163" s="160">
        <f t="shared" si="185"/>
        <v>4298.68754</v>
      </c>
      <c r="AD163" s="160">
        <f t="shared" si="186"/>
        <v>18.370459572649573</v>
      </c>
      <c r="AE163" s="180">
        <f t="shared" si="187"/>
        <v>27.55568935897436</v>
      </c>
      <c r="AF163" s="180"/>
      <c r="AG163" s="160">
        <f t="shared" si="188"/>
        <v>4.258174572649573</v>
      </c>
      <c r="AH163" s="160">
        <f t="shared" si="189"/>
        <v>8.516349145299147</v>
      </c>
      <c r="AI163" s="224">
        <f t="shared" si="190"/>
        <v>150.46342091880342</v>
      </c>
      <c r="AJ163" s="159">
        <f t="shared" si="199"/>
        <v>42</v>
      </c>
      <c r="AK163" s="160">
        <f t="shared" si="200"/>
        <v>28</v>
      </c>
      <c r="AL163" s="160">
        <f t="shared" si="201"/>
        <v>5</v>
      </c>
      <c r="AM163" s="163">
        <f t="shared" si="202"/>
        <v>25</v>
      </c>
      <c r="AN163" s="178">
        <f t="shared" si="203"/>
        <v>18.370459572649573</v>
      </c>
      <c r="AO163" s="160">
        <f t="shared" si="204"/>
        <v>7.71559302051282</v>
      </c>
      <c r="AP163" s="160">
        <f t="shared" si="205"/>
        <v>5.143728680341881</v>
      </c>
      <c r="AQ163" s="160">
        <f t="shared" si="206"/>
        <v>0.9185229786324787</v>
      </c>
      <c r="AR163" s="163">
        <f t="shared" si="207"/>
        <v>4.592614893162393</v>
      </c>
      <c r="AS163" s="159">
        <f t="shared" si="208"/>
        <v>0</v>
      </c>
      <c r="AT163" s="160">
        <f t="shared" si="209"/>
        <v>11.57338953076923</v>
      </c>
      <c r="AU163" s="160">
        <f t="shared" si="210"/>
        <v>7.715593020512821</v>
      </c>
      <c r="AV163" s="160">
        <f t="shared" si="211"/>
        <v>1.3777844679487181</v>
      </c>
      <c r="AW163" s="163">
        <f t="shared" si="212"/>
        <v>6.88892233974359</v>
      </c>
      <c r="AX163" s="159">
        <f t="shared" si="213"/>
        <v>3.676406801994302</v>
      </c>
      <c r="AY163" s="159">
        <f t="shared" si="214"/>
        <v>1.2867423806980056</v>
      </c>
      <c r="AZ163" s="159">
        <f t="shared" si="215"/>
        <v>1.1029220405982905</v>
      </c>
      <c r="BA163" s="159">
        <f t="shared" si="216"/>
        <v>0.3676406801994302</v>
      </c>
      <c r="BB163" s="159">
        <f t="shared" si="217"/>
        <v>0.9191017004985754</v>
      </c>
      <c r="BC163" s="159">
        <f t="shared" si="218"/>
        <v>7.352813603988604</v>
      </c>
      <c r="BD163" s="159">
        <f t="shared" si="219"/>
        <v>2.5734847613960112</v>
      </c>
      <c r="BE163" s="159">
        <f t="shared" si="220"/>
        <v>2.205844081196581</v>
      </c>
      <c r="BF163" s="159">
        <f t="shared" si="221"/>
        <v>0.7352813603988604</v>
      </c>
      <c r="BG163" s="159">
        <f t="shared" si="222"/>
        <v>1.8382034009971508</v>
      </c>
      <c r="BH163" s="86"/>
    </row>
    <row r="164" spans="1:60" ht="15" hidden="1">
      <c r="A164" s="110" t="s">
        <v>68</v>
      </c>
      <c r="B164" s="172">
        <f t="shared" si="175"/>
        <v>2</v>
      </c>
      <c r="C164" s="162">
        <f t="shared" si="191"/>
        <v>85529</v>
      </c>
      <c r="D164" s="162">
        <f t="shared" si="176"/>
        <v>171058</v>
      </c>
      <c r="E164" s="226">
        <f t="shared" si="177"/>
        <v>20.987174504469493</v>
      </c>
      <c r="F164" s="174">
        <f t="shared" si="178"/>
        <v>27</v>
      </c>
      <c r="G164" s="160">
        <f t="shared" si="192"/>
        <v>20.76923076923077</v>
      </c>
      <c r="H164" s="174">
        <f t="shared" si="193"/>
        <v>25</v>
      </c>
      <c r="I164" s="176">
        <f t="shared" si="179"/>
        <v>20.76923076923077</v>
      </c>
      <c r="J164" s="178">
        <f t="shared" si="180"/>
        <v>13.991449669646329</v>
      </c>
      <c r="K164" s="160">
        <f t="shared" si="181"/>
        <v>18</v>
      </c>
      <c r="L164" s="160">
        <f t="shared" si="194"/>
        <v>13.846153846153845</v>
      </c>
      <c r="M164" s="160">
        <f t="shared" si="182"/>
        <v>18</v>
      </c>
      <c r="N164" s="163">
        <f t="shared" si="183"/>
        <v>10.650887573964498</v>
      </c>
      <c r="O164" s="227"/>
      <c r="P164" s="227"/>
      <c r="Q164" s="227"/>
      <c r="R164" s="227"/>
      <c r="S164" s="227"/>
      <c r="T164" s="159">
        <f t="shared" si="195"/>
        <v>1520.5155555555555</v>
      </c>
      <c r="U164" s="160">
        <f t="shared" si="196"/>
        <v>2347.2958888888893</v>
      </c>
      <c r="V164" s="160">
        <f t="shared" si="197"/>
        <v>237.58055555555555</v>
      </c>
      <c r="W164" s="163">
        <f t="shared" si="198"/>
        <v>2007.5556944444443</v>
      </c>
      <c r="X164" s="228"/>
      <c r="Y164" s="229">
        <f t="shared" si="184"/>
        <v>7851.245425925926</v>
      </c>
      <c r="Z164" s="179"/>
      <c r="AA164" s="179"/>
      <c r="AB164" s="179"/>
      <c r="AC164" s="160">
        <f t="shared" si="185"/>
        <v>4075.2984629629623</v>
      </c>
      <c r="AD164" s="160">
        <f t="shared" si="186"/>
        <v>17.415805397277616</v>
      </c>
      <c r="AE164" s="180">
        <f t="shared" si="187"/>
        <v>26.123708095916424</v>
      </c>
      <c r="AF164" s="180"/>
      <c r="AG164" s="160">
        <f t="shared" si="188"/>
        <v>4.034131370686927</v>
      </c>
      <c r="AH164" s="160">
        <f t="shared" si="189"/>
        <v>8.068262741373854</v>
      </c>
      <c r="AI164" s="224">
        <f t="shared" si="190"/>
        <v>33.55233088002532</v>
      </c>
      <c r="AJ164" s="159">
        <f t="shared" si="199"/>
        <v>32</v>
      </c>
      <c r="AK164" s="160">
        <f t="shared" si="200"/>
        <v>38</v>
      </c>
      <c r="AL164" s="160">
        <f t="shared" si="201"/>
        <v>5</v>
      </c>
      <c r="AM164" s="163">
        <f t="shared" si="202"/>
        <v>25</v>
      </c>
      <c r="AN164" s="178">
        <f t="shared" si="203"/>
        <v>17.415805397277616</v>
      </c>
      <c r="AO164" s="160">
        <f t="shared" si="204"/>
        <v>5.5730577271288375</v>
      </c>
      <c r="AP164" s="160">
        <f t="shared" si="205"/>
        <v>6.618006050965494</v>
      </c>
      <c r="AQ164" s="160">
        <f t="shared" si="206"/>
        <v>0.8707902698638809</v>
      </c>
      <c r="AR164" s="163">
        <f t="shared" si="207"/>
        <v>4.353951349319404</v>
      </c>
      <c r="AS164" s="159">
        <f t="shared" si="208"/>
        <v>0</v>
      </c>
      <c r="AT164" s="160">
        <f t="shared" si="209"/>
        <v>8.359586590693256</v>
      </c>
      <c r="AU164" s="160">
        <f t="shared" si="210"/>
        <v>9.927009076448241</v>
      </c>
      <c r="AV164" s="160">
        <f t="shared" si="211"/>
        <v>1.3061854047958212</v>
      </c>
      <c r="AW164" s="163">
        <f t="shared" si="212"/>
        <v>6.530927023979106</v>
      </c>
      <c r="AX164" s="159">
        <f t="shared" si="213"/>
        <v>4.258174572649573</v>
      </c>
      <c r="AY164" s="159">
        <f t="shared" si="214"/>
        <v>1.1071253888888892</v>
      </c>
      <c r="AZ164" s="159">
        <f t="shared" si="215"/>
        <v>1.6606880833333337</v>
      </c>
      <c r="BA164" s="159">
        <f t="shared" si="216"/>
        <v>0.42581745726495734</v>
      </c>
      <c r="BB164" s="159">
        <f t="shared" si="217"/>
        <v>1.0645436431623934</v>
      </c>
      <c r="BC164" s="159">
        <f t="shared" si="218"/>
        <v>8.516349145299147</v>
      </c>
      <c r="BD164" s="159">
        <f t="shared" si="219"/>
        <v>2.2142507777777785</v>
      </c>
      <c r="BE164" s="159">
        <f t="shared" si="220"/>
        <v>3.3213761666666675</v>
      </c>
      <c r="BF164" s="159">
        <f t="shared" si="221"/>
        <v>0.8516349145299147</v>
      </c>
      <c r="BG164" s="159">
        <f t="shared" si="222"/>
        <v>2.1290872863247867</v>
      </c>
      <c r="BH164" s="86"/>
    </row>
    <row r="165" spans="1:60" ht="15" hidden="1">
      <c r="A165" s="110" t="s">
        <v>69</v>
      </c>
      <c r="B165" s="172">
        <f t="shared" si="175"/>
        <v>2</v>
      </c>
      <c r="C165" s="162">
        <f t="shared" si="191"/>
        <v>85529</v>
      </c>
      <c r="D165" s="162">
        <f t="shared" si="176"/>
        <v>171058</v>
      </c>
      <c r="E165" s="226">
        <f t="shared" si="177"/>
        <v>15.615384615384615</v>
      </c>
      <c r="F165" s="174">
        <f aca="true" t="shared" si="223" ref="F165:H167">F100</f>
        <v>29</v>
      </c>
      <c r="G165" s="174">
        <f t="shared" si="223"/>
        <v>14</v>
      </c>
      <c r="H165" s="174">
        <f t="shared" si="223"/>
        <v>29</v>
      </c>
      <c r="I165" s="176">
        <f t="shared" si="179"/>
        <v>14</v>
      </c>
      <c r="J165" s="178">
        <f aca="true" t="shared" si="224" ref="J165:N167">J100</f>
        <v>11.11111111111111</v>
      </c>
      <c r="K165" s="160">
        <f t="shared" si="224"/>
        <v>20</v>
      </c>
      <c r="L165" s="160">
        <f t="shared" si="224"/>
        <v>10</v>
      </c>
      <c r="M165" s="160">
        <f t="shared" si="224"/>
        <v>19.333333333333332</v>
      </c>
      <c r="N165" s="163">
        <f t="shared" si="224"/>
        <v>9.333333333333334</v>
      </c>
      <c r="O165" s="227"/>
      <c r="P165" s="227"/>
      <c r="Q165" s="227"/>
      <c r="R165" s="227"/>
      <c r="S165" s="227"/>
      <c r="T165" s="159">
        <f aca="true" t="shared" si="225" ref="T165:W167">T100</f>
        <v>855.29</v>
      </c>
      <c r="U165" s="160">
        <f t="shared" si="225"/>
        <v>6842.32</v>
      </c>
      <c r="V165" s="160">
        <f t="shared" si="225"/>
        <v>0</v>
      </c>
      <c r="W165" s="163">
        <f t="shared" si="225"/>
        <v>0</v>
      </c>
      <c r="X165" s="228"/>
      <c r="Y165" s="229">
        <f t="shared" si="184"/>
        <v>10954.453201970444</v>
      </c>
      <c r="Z165" s="179"/>
      <c r="AA165" s="179"/>
      <c r="AB165" s="179"/>
      <c r="AC165" s="160">
        <f aca="true" t="shared" si="226" ref="AC165:AE167">AC100</f>
        <v>5477.226600985222</v>
      </c>
      <c r="AD165" s="160">
        <f t="shared" si="226"/>
        <v>23.40695128626163</v>
      </c>
      <c r="AE165" s="180">
        <f t="shared" si="226"/>
        <v>35.110426929392446</v>
      </c>
      <c r="AF165" s="180"/>
      <c r="AG165" s="160">
        <f t="shared" si="188"/>
        <v>5.851737821565408</v>
      </c>
      <c r="AH165" s="160">
        <f t="shared" si="189"/>
        <v>11.703475643130815</v>
      </c>
      <c r="AI165" s="224">
        <f t="shared" si="190"/>
        <v>46.81390257252326</v>
      </c>
      <c r="AJ165" s="159">
        <f aca="true" t="shared" si="227" ref="AJ165:AR165">AJ100</f>
        <v>20</v>
      </c>
      <c r="AK165" s="160">
        <f t="shared" si="227"/>
        <v>80</v>
      </c>
      <c r="AL165" s="160">
        <f t="shared" si="227"/>
        <v>0</v>
      </c>
      <c r="AM165" s="163">
        <f t="shared" si="227"/>
        <v>0</v>
      </c>
      <c r="AN165" s="178">
        <f t="shared" si="227"/>
        <v>23.40695128626163</v>
      </c>
      <c r="AO165" s="160">
        <f t="shared" si="227"/>
        <v>4.6813902572523265</v>
      </c>
      <c r="AP165" s="160">
        <f t="shared" si="227"/>
        <v>18.725561029009306</v>
      </c>
      <c r="AQ165" s="160">
        <f t="shared" si="227"/>
        <v>0</v>
      </c>
      <c r="AR165" s="163">
        <f t="shared" si="227"/>
        <v>0</v>
      </c>
      <c r="AS165" s="159">
        <f t="shared" si="208"/>
        <v>0</v>
      </c>
      <c r="AT165" s="160">
        <f aca="true" t="shared" si="228" ref="AT165:AW167">AT100</f>
        <v>0</v>
      </c>
      <c r="AU165" s="160">
        <f t="shared" si="228"/>
        <v>0</v>
      </c>
      <c r="AV165" s="160">
        <f t="shared" si="228"/>
        <v>0</v>
      </c>
      <c r="AW165" s="163">
        <f t="shared" si="228"/>
        <v>0</v>
      </c>
      <c r="AX165" s="159">
        <f t="shared" si="213"/>
        <v>4.034131370686927</v>
      </c>
      <c r="AY165" s="159">
        <f t="shared" si="214"/>
        <v>0.8068262741373854</v>
      </c>
      <c r="AZ165" s="159">
        <f t="shared" si="215"/>
        <v>3.2273050965495416</v>
      </c>
      <c r="BA165" s="159">
        <f t="shared" si="216"/>
        <v>0</v>
      </c>
      <c r="BB165" s="159">
        <f t="shared" si="217"/>
        <v>0</v>
      </c>
      <c r="BC165" s="159">
        <f t="shared" si="218"/>
        <v>8.068262741373854</v>
      </c>
      <c r="BD165" s="159">
        <f t="shared" si="219"/>
        <v>1.6136525482747708</v>
      </c>
      <c r="BE165" s="159">
        <f t="shared" si="220"/>
        <v>6.454610193099083</v>
      </c>
      <c r="BF165" s="159">
        <f t="shared" si="221"/>
        <v>0</v>
      </c>
      <c r="BG165" s="159">
        <f t="shared" si="222"/>
        <v>0</v>
      </c>
      <c r="BH165" s="86"/>
    </row>
    <row r="166" spans="1:60" ht="15" hidden="1">
      <c r="A166" s="110" t="s">
        <v>70</v>
      </c>
      <c r="B166" s="172">
        <f t="shared" si="175"/>
        <v>1</v>
      </c>
      <c r="C166" s="162">
        <f t="shared" si="191"/>
        <v>85529</v>
      </c>
      <c r="D166" s="162">
        <f t="shared" si="176"/>
        <v>85529</v>
      </c>
      <c r="E166" s="226">
        <f t="shared" si="177"/>
        <v>22.22627737226277</v>
      </c>
      <c r="F166" s="174">
        <f t="shared" si="223"/>
        <v>29</v>
      </c>
      <c r="G166" s="174">
        <f t="shared" si="223"/>
        <v>21</v>
      </c>
      <c r="H166" s="174">
        <f t="shared" si="223"/>
        <v>29</v>
      </c>
      <c r="I166" s="176">
        <f t="shared" si="179"/>
        <v>21</v>
      </c>
      <c r="J166" s="178">
        <f t="shared" si="224"/>
        <v>16.129032258064516</v>
      </c>
      <c r="K166" s="160">
        <f t="shared" si="224"/>
        <v>20</v>
      </c>
      <c r="L166" s="160">
        <f t="shared" si="224"/>
        <v>15.384615384615383</v>
      </c>
      <c r="M166" s="160">
        <f t="shared" si="224"/>
        <v>19.333333333333332</v>
      </c>
      <c r="N166" s="163">
        <f t="shared" si="224"/>
        <v>14</v>
      </c>
      <c r="O166" s="227"/>
      <c r="P166" s="227"/>
      <c r="Q166" s="227"/>
      <c r="R166" s="227"/>
      <c r="S166" s="227"/>
      <c r="T166" s="159">
        <f t="shared" si="225"/>
        <v>427.645</v>
      </c>
      <c r="U166" s="160">
        <f t="shared" si="225"/>
        <v>2223.754</v>
      </c>
      <c r="V166" s="160">
        <f t="shared" si="225"/>
        <v>0</v>
      </c>
      <c r="W166" s="160">
        <f t="shared" si="225"/>
        <v>0</v>
      </c>
      <c r="X166" s="228"/>
      <c r="Y166" s="229">
        <f t="shared" si="184"/>
        <v>3848.1027914614124</v>
      </c>
      <c r="Z166" s="179"/>
      <c r="AA166" s="179"/>
      <c r="AB166" s="179"/>
      <c r="AC166" s="160">
        <f t="shared" si="226"/>
        <v>3848.1027914614124</v>
      </c>
      <c r="AD166" s="160">
        <f t="shared" si="226"/>
        <v>16.44488372419407</v>
      </c>
      <c r="AE166" s="180">
        <f t="shared" si="226"/>
        <v>24.667325586291106</v>
      </c>
      <c r="AF166" s="180"/>
      <c r="AG166" s="160">
        <f t="shared" si="188"/>
        <v>4.111220931048518</v>
      </c>
      <c r="AH166" s="160">
        <f t="shared" si="189"/>
        <v>8.222441862097035</v>
      </c>
      <c r="AI166" s="224">
        <f t="shared" si="190"/>
        <v>16.44488372419407</v>
      </c>
      <c r="AJ166" s="159">
        <f aca="true" t="shared" si="229" ref="AJ166:AR166">AJ101</f>
        <v>20</v>
      </c>
      <c r="AK166" s="160">
        <f t="shared" si="229"/>
        <v>80</v>
      </c>
      <c r="AL166" s="160">
        <f t="shared" si="229"/>
        <v>0</v>
      </c>
      <c r="AM166" s="160">
        <f t="shared" si="229"/>
        <v>0</v>
      </c>
      <c r="AN166" s="160">
        <f t="shared" si="229"/>
        <v>16.44488372419407</v>
      </c>
      <c r="AO166" s="160">
        <f t="shared" si="229"/>
        <v>3.2889767448388145</v>
      </c>
      <c r="AP166" s="160">
        <f t="shared" si="229"/>
        <v>13.155906979355258</v>
      </c>
      <c r="AQ166" s="160">
        <f t="shared" si="229"/>
        <v>0</v>
      </c>
      <c r="AR166" s="160">
        <f t="shared" si="229"/>
        <v>0</v>
      </c>
      <c r="AS166" s="160">
        <f t="shared" si="208"/>
        <v>0</v>
      </c>
      <c r="AT166" s="160">
        <f t="shared" si="228"/>
        <v>0</v>
      </c>
      <c r="AU166" s="160">
        <f t="shared" si="228"/>
        <v>0</v>
      </c>
      <c r="AV166" s="160">
        <f t="shared" si="228"/>
        <v>0</v>
      </c>
      <c r="AW166" s="160">
        <f t="shared" si="228"/>
        <v>0</v>
      </c>
      <c r="AX166" s="159">
        <f t="shared" si="213"/>
        <v>5.851737821565408</v>
      </c>
      <c r="AY166" s="159">
        <f t="shared" si="214"/>
        <v>1.1703475643130816</v>
      </c>
      <c r="AZ166" s="159">
        <f t="shared" si="215"/>
        <v>4.6813902572523265</v>
      </c>
      <c r="BA166" s="159">
        <f t="shared" si="216"/>
        <v>0</v>
      </c>
      <c r="BB166" s="159">
        <f t="shared" si="217"/>
        <v>0</v>
      </c>
      <c r="BC166" s="159">
        <f t="shared" si="218"/>
        <v>11.703475643130815</v>
      </c>
      <c r="BD166" s="159">
        <f t="shared" si="219"/>
        <v>2.3406951286261632</v>
      </c>
      <c r="BE166" s="159">
        <f t="shared" si="220"/>
        <v>9.362780514504653</v>
      </c>
      <c r="BF166" s="159">
        <f t="shared" si="221"/>
        <v>0</v>
      </c>
      <c r="BG166" s="159">
        <f t="shared" si="222"/>
        <v>0</v>
      </c>
      <c r="BH166" s="86"/>
    </row>
    <row r="167" spans="1:60" ht="15" hidden="1">
      <c r="A167" s="134" t="s">
        <v>71</v>
      </c>
      <c r="B167" s="172">
        <f t="shared" si="175"/>
        <v>2.5</v>
      </c>
      <c r="C167" s="162">
        <f t="shared" si="191"/>
        <v>85529</v>
      </c>
      <c r="D167" s="162">
        <f t="shared" si="176"/>
        <v>213822.5</v>
      </c>
      <c r="E167" s="226">
        <f t="shared" si="177"/>
        <v>24.048096192384765</v>
      </c>
      <c r="F167" s="174">
        <f t="shared" si="223"/>
        <v>30</v>
      </c>
      <c r="G167" s="160">
        <f t="shared" si="223"/>
        <v>23.076923076923077</v>
      </c>
      <c r="H167" s="174">
        <f t="shared" si="223"/>
        <v>30</v>
      </c>
      <c r="I167" s="176">
        <f t="shared" si="179"/>
        <v>23.076923076923077</v>
      </c>
      <c r="J167" s="178">
        <f t="shared" si="224"/>
        <v>17.079419299743808</v>
      </c>
      <c r="K167" s="160">
        <f t="shared" si="224"/>
        <v>20</v>
      </c>
      <c r="L167" s="160">
        <f t="shared" si="224"/>
        <v>15.384615384615383</v>
      </c>
      <c r="M167" s="160">
        <f t="shared" si="224"/>
        <v>20</v>
      </c>
      <c r="N167" s="160">
        <f t="shared" si="224"/>
        <v>15.384615384615385</v>
      </c>
      <c r="O167" s="159"/>
      <c r="P167" s="159"/>
      <c r="Q167" s="159"/>
      <c r="R167" s="159"/>
      <c r="S167" s="159"/>
      <c r="T167" s="159">
        <f t="shared" si="225"/>
        <v>1411.2285</v>
      </c>
      <c r="U167" s="160">
        <f t="shared" si="225"/>
        <v>1779.0032</v>
      </c>
      <c r="V167" s="160">
        <f t="shared" si="225"/>
        <v>427.645</v>
      </c>
      <c r="W167" s="160">
        <f t="shared" si="225"/>
        <v>1389.84625</v>
      </c>
      <c r="X167" s="224"/>
      <c r="Y167" s="229">
        <f t="shared" si="184"/>
        <v>8673.353341666667</v>
      </c>
      <c r="Z167" s="179"/>
      <c r="AA167" s="179"/>
      <c r="AB167" s="179"/>
      <c r="AC167" s="160">
        <f t="shared" si="226"/>
        <v>3338.4819666666667</v>
      </c>
      <c r="AD167" s="160">
        <f t="shared" si="226"/>
        <v>14.267016951566951</v>
      </c>
      <c r="AE167" s="180">
        <f t="shared" si="226"/>
        <v>21.400525427350427</v>
      </c>
      <c r="AF167" s="180"/>
      <c r="AG167" s="160">
        <f t="shared" si="188"/>
        <v>3.566754237891738</v>
      </c>
      <c r="AH167" s="160">
        <f t="shared" si="189"/>
        <v>7.133508475783476</v>
      </c>
      <c r="AI167" s="224">
        <f t="shared" si="190"/>
        <v>37.065612571225074</v>
      </c>
      <c r="AJ167" s="159">
        <f aca="true" t="shared" si="230" ref="AJ167:AR167">AJ102</f>
        <v>33</v>
      </c>
      <c r="AK167" s="160">
        <f t="shared" si="230"/>
        <v>32</v>
      </c>
      <c r="AL167" s="160">
        <f t="shared" si="230"/>
        <v>10</v>
      </c>
      <c r="AM167" s="160">
        <f t="shared" si="230"/>
        <v>25</v>
      </c>
      <c r="AN167" s="160">
        <f t="shared" si="230"/>
        <v>14.267016951566953</v>
      </c>
      <c r="AO167" s="160">
        <f t="shared" si="230"/>
        <v>4.7081155940170945</v>
      </c>
      <c r="AP167" s="160">
        <f t="shared" si="230"/>
        <v>4.565445424501425</v>
      </c>
      <c r="AQ167" s="160">
        <f t="shared" si="230"/>
        <v>1.4267016951566953</v>
      </c>
      <c r="AR167" s="160">
        <f t="shared" si="230"/>
        <v>3.566754237891738</v>
      </c>
      <c r="AS167" s="160">
        <f t="shared" si="208"/>
        <v>0</v>
      </c>
      <c r="AT167" s="160">
        <f t="shared" si="228"/>
        <v>0</v>
      </c>
      <c r="AU167" s="160">
        <f t="shared" si="228"/>
        <v>0</v>
      </c>
      <c r="AV167" s="160">
        <f t="shared" si="228"/>
        <v>0</v>
      </c>
      <c r="AW167" s="160">
        <f t="shared" si="228"/>
        <v>0</v>
      </c>
      <c r="AX167" s="159">
        <f t="shared" si="213"/>
        <v>4.111220931048518</v>
      </c>
      <c r="AY167" s="159">
        <f t="shared" si="214"/>
        <v>1.3567029072460108</v>
      </c>
      <c r="AZ167" s="159">
        <f t="shared" si="215"/>
        <v>1.3155906979355256</v>
      </c>
      <c r="BA167" s="159">
        <f t="shared" si="216"/>
        <v>0.4111220931048518</v>
      </c>
      <c r="BB167" s="159">
        <f t="shared" si="217"/>
        <v>1.0278052327621294</v>
      </c>
      <c r="BC167" s="159">
        <f t="shared" si="218"/>
        <v>8.222441862097035</v>
      </c>
      <c r="BD167" s="159">
        <f t="shared" si="219"/>
        <v>2.7134058144920217</v>
      </c>
      <c r="BE167" s="159">
        <f t="shared" si="220"/>
        <v>2.6311813958710513</v>
      </c>
      <c r="BF167" s="159">
        <f t="shared" si="221"/>
        <v>0.8222441862097036</v>
      </c>
      <c r="BG167" s="159">
        <f t="shared" si="222"/>
        <v>2.055610465524259</v>
      </c>
      <c r="BH167" s="86"/>
    </row>
    <row r="168" spans="1:60" ht="15" hidden="1">
      <c r="A168" s="134" t="s">
        <v>72</v>
      </c>
      <c r="B168" s="172">
        <f t="shared" si="175"/>
        <v>0.5</v>
      </c>
      <c r="C168" s="162">
        <f t="shared" si="191"/>
        <v>85529</v>
      </c>
      <c r="D168" s="162">
        <f t="shared" si="176"/>
        <v>42764.5</v>
      </c>
      <c r="E168" s="226">
        <f aca="true" t="shared" si="231" ref="E168:E175">E138</f>
        <v>20</v>
      </c>
      <c r="F168" s="174">
        <f aca="true" t="shared" si="232" ref="F168:F175">F138</f>
        <v>20</v>
      </c>
      <c r="G168" s="174">
        <f aca="true" t="shared" si="233" ref="G168:G175">G138</f>
        <v>15.384615384615383</v>
      </c>
      <c r="H168" s="174">
        <f aca="true" t="shared" si="234" ref="H168:H175">H138</f>
        <v>0</v>
      </c>
      <c r="I168" s="176">
        <f aca="true" t="shared" si="235" ref="I168:I175">I138</f>
        <v>0</v>
      </c>
      <c r="J168" s="173">
        <f aca="true" t="shared" si="236" ref="J168:J175">J138</f>
        <v>0</v>
      </c>
      <c r="K168" s="174">
        <f aca="true" t="shared" si="237" ref="K168:K175">K138</f>
        <v>0</v>
      </c>
      <c r="L168" s="174">
        <f aca="true" t="shared" si="238" ref="L168:L175">L138</f>
        <v>0</v>
      </c>
      <c r="M168" s="174">
        <f aca="true" t="shared" si="239" ref="M168:M175">M138</f>
        <v>0</v>
      </c>
      <c r="N168" s="175">
        <f aca="true" t="shared" si="240" ref="N168:N175">N138</f>
        <v>0</v>
      </c>
      <c r="O168" s="177"/>
      <c r="P168" s="177"/>
      <c r="Q168" s="177"/>
      <c r="R168" s="177"/>
      <c r="S168" s="177"/>
      <c r="T168" s="159">
        <f aca="true" t="shared" si="241" ref="T168:T175">T138</f>
        <v>0</v>
      </c>
      <c r="U168" s="160">
        <f aca="true" t="shared" si="242" ref="U168:U175">U138</f>
        <v>0</v>
      </c>
      <c r="V168" s="160">
        <f aca="true" t="shared" si="243" ref="V168:V175">V138</f>
        <v>0</v>
      </c>
      <c r="W168" s="163">
        <f aca="true" t="shared" si="244" ref="W168:W175">W138</f>
        <v>0</v>
      </c>
      <c r="X168" s="177"/>
      <c r="Y168" s="178">
        <f aca="true" t="shared" si="245" ref="Y168:Y175">Y138</f>
        <v>2138.225</v>
      </c>
      <c r="Z168" s="179"/>
      <c r="AA168" s="179"/>
      <c r="AB168" s="179"/>
      <c r="AC168" s="160">
        <f aca="true" t="shared" si="246" ref="AC168:AC175">AC138</f>
        <v>4276.45</v>
      </c>
      <c r="AD168" s="160">
        <f aca="true" t="shared" si="247" ref="AD168:AD175">AD138</f>
        <v>18.27542735042735</v>
      </c>
      <c r="AE168" s="180">
        <f aca="true" t="shared" si="248" ref="AE168:AE175">AE138</f>
        <v>27.413141025641025</v>
      </c>
      <c r="AF168" s="180"/>
      <c r="AG168" s="160">
        <f aca="true" t="shared" si="249" ref="AG168:AG175">AG138</f>
        <v>4.5688568376068375</v>
      </c>
      <c r="AH168" s="160">
        <f aca="true" t="shared" si="250" ref="AH168:AH175">AH138</f>
        <v>9.137713675213675</v>
      </c>
      <c r="AI168" s="159">
        <f aca="true" t="shared" si="251" ref="AI168:AI175">AI138</f>
        <v>9.137713675213675</v>
      </c>
      <c r="AJ168" s="159">
        <f aca="true" t="shared" si="252" ref="AJ168:AJ175">AJ138</f>
        <v>100</v>
      </c>
      <c r="AK168" s="160">
        <f aca="true" t="shared" si="253" ref="AK168:AK175">AK138</f>
        <v>0</v>
      </c>
      <c r="AL168" s="160">
        <f aca="true" t="shared" si="254" ref="AL168:AL175">AL138</f>
        <v>0</v>
      </c>
      <c r="AM168" s="163">
        <f aca="true" t="shared" si="255" ref="AM168:AM175">AM138</f>
        <v>0</v>
      </c>
      <c r="AN168" s="178">
        <f aca="true" t="shared" si="256" ref="AN168:AN175">AN138</f>
        <v>18.27542735042735</v>
      </c>
      <c r="AO168" s="160">
        <f aca="true" t="shared" si="257" ref="AO168:AO175">AO138</f>
        <v>18.27542735042735</v>
      </c>
      <c r="AP168" s="160">
        <f aca="true" t="shared" si="258" ref="AP168:AP175">AP138</f>
        <v>0</v>
      </c>
      <c r="AQ168" s="160">
        <f aca="true" t="shared" si="259" ref="AQ168:AQ175">AQ138</f>
        <v>0</v>
      </c>
      <c r="AR168" s="163">
        <f aca="true" t="shared" si="260" ref="AR168:AR175">AR138</f>
        <v>0</v>
      </c>
      <c r="AS168" s="159">
        <f aca="true" t="shared" si="261" ref="AS168:AS175">AS138</f>
        <v>0</v>
      </c>
      <c r="AT168" s="160">
        <f aca="true" t="shared" si="262" ref="AT168:AT175">AT138</f>
        <v>0</v>
      </c>
      <c r="AU168" s="160">
        <f aca="true" t="shared" si="263" ref="AU168:AU175">AU138</f>
        <v>0</v>
      </c>
      <c r="AV168" s="160">
        <f aca="true" t="shared" si="264" ref="AV168:AV175">AV138</f>
        <v>0</v>
      </c>
      <c r="AW168" s="163">
        <f aca="true" t="shared" si="265" ref="AW168:AW175">AW138</f>
        <v>0</v>
      </c>
      <c r="AX168" s="159">
        <f aca="true" t="shared" si="266" ref="AX168:AX175">AX138</f>
        <v>4.5688568376068375</v>
      </c>
      <c r="AY168" s="159">
        <f aca="true" t="shared" si="267" ref="AY168:AY175">AY138</f>
        <v>4.5688568376068375</v>
      </c>
      <c r="AZ168" s="159">
        <f aca="true" t="shared" si="268" ref="AZ168:AZ175">AZ138</f>
        <v>0</v>
      </c>
      <c r="BA168" s="159">
        <f aca="true" t="shared" si="269" ref="BA168:BA175">BA138</f>
        <v>0</v>
      </c>
      <c r="BB168" s="159">
        <f aca="true" t="shared" si="270" ref="BB168:BB175">BB138</f>
        <v>0</v>
      </c>
      <c r="BC168" s="159">
        <f aca="true" t="shared" si="271" ref="BC168:BC175">BC138</f>
        <v>9.137713675213675</v>
      </c>
      <c r="BD168" s="159">
        <f aca="true" t="shared" si="272" ref="BD168:BD175">BD138</f>
        <v>9.137713675213675</v>
      </c>
      <c r="BE168" s="159">
        <f aca="true" t="shared" si="273" ref="BE168:BE175">BE138</f>
        <v>0</v>
      </c>
      <c r="BF168" s="159">
        <f aca="true" t="shared" si="274" ref="BF168:BF175">BF138</f>
        <v>0</v>
      </c>
      <c r="BG168" s="159">
        <f aca="true" t="shared" si="275" ref="BG168:BG175">BG138</f>
        <v>0</v>
      </c>
      <c r="BH168" s="86"/>
    </row>
    <row r="169" spans="1:60" ht="15" hidden="1">
      <c r="A169" s="134" t="s">
        <v>71</v>
      </c>
      <c r="B169" s="172">
        <f t="shared" si="175"/>
        <v>0.5</v>
      </c>
      <c r="C169" s="162">
        <f t="shared" si="191"/>
        <v>85529</v>
      </c>
      <c r="D169" s="162">
        <f t="shared" si="176"/>
        <v>42764.5</v>
      </c>
      <c r="E169" s="226">
        <f t="shared" si="231"/>
        <v>16.52892561983471</v>
      </c>
      <c r="F169" s="174">
        <f t="shared" si="232"/>
        <v>20</v>
      </c>
      <c r="G169" s="174">
        <f t="shared" si="233"/>
        <v>15.384615384615383</v>
      </c>
      <c r="H169" s="174">
        <f t="shared" si="234"/>
        <v>0</v>
      </c>
      <c r="I169" s="176">
        <f t="shared" si="235"/>
        <v>0</v>
      </c>
      <c r="J169" s="178">
        <f t="shared" si="236"/>
        <v>0</v>
      </c>
      <c r="K169" s="160">
        <f t="shared" si="237"/>
        <v>0</v>
      </c>
      <c r="L169" s="174">
        <f t="shared" si="238"/>
        <v>0</v>
      </c>
      <c r="M169" s="174">
        <f t="shared" si="239"/>
        <v>0</v>
      </c>
      <c r="N169" s="175">
        <f t="shared" si="240"/>
        <v>0</v>
      </c>
      <c r="O169" s="177"/>
      <c r="P169" s="177"/>
      <c r="Q169" s="177"/>
      <c r="R169" s="177"/>
      <c r="S169" s="177"/>
      <c r="T169" s="159">
        <f t="shared" si="241"/>
        <v>0</v>
      </c>
      <c r="U169" s="160">
        <f t="shared" si="242"/>
        <v>0</v>
      </c>
      <c r="V169" s="160">
        <f t="shared" si="243"/>
        <v>0</v>
      </c>
      <c r="W169" s="163">
        <f t="shared" si="244"/>
        <v>0</v>
      </c>
      <c r="X169" s="177"/>
      <c r="Y169" s="178">
        <f t="shared" si="245"/>
        <v>2587.2522500000005</v>
      </c>
      <c r="Z169" s="179"/>
      <c r="AA169" s="179"/>
      <c r="AB169" s="179"/>
      <c r="AC169" s="160">
        <f t="shared" si="246"/>
        <v>5174.504500000001</v>
      </c>
      <c r="AD169" s="160">
        <f t="shared" si="247"/>
        <v>22.113267094017097</v>
      </c>
      <c r="AE169" s="180">
        <f t="shared" si="248"/>
        <v>33.16990064102565</v>
      </c>
      <c r="AF169" s="180"/>
      <c r="AG169" s="160">
        <f t="shared" si="249"/>
        <v>5.528316773504274</v>
      </c>
      <c r="AH169" s="160">
        <f t="shared" si="250"/>
        <v>11.056633547008548</v>
      </c>
      <c r="AI169" s="159">
        <f t="shared" si="251"/>
        <v>11.056633547008548</v>
      </c>
      <c r="AJ169" s="159">
        <f t="shared" si="252"/>
        <v>30</v>
      </c>
      <c r="AK169" s="160">
        <f t="shared" si="253"/>
        <v>70</v>
      </c>
      <c r="AL169" s="160">
        <f t="shared" si="254"/>
        <v>0</v>
      </c>
      <c r="AM169" s="163">
        <f t="shared" si="255"/>
        <v>0</v>
      </c>
      <c r="AN169" s="178">
        <f t="shared" si="256"/>
        <v>22.113267094017097</v>
      </c>
      <c r="AO169" s="160">
        <f t="shared" si="257"/>
        <v>6.6339801282051285</v>
      </c>
      <c r="AP169" s="160">
        <f t="shared" si="258"/>
        <v>15.479286965811967</v>
      </c>
      <c r="AQ169" s="160">
        <f t="shared" si="259"/>
        <v>0</v>
      </c>
      <c r="AR169" s="163">
        <f t="shared" si="260"/>
        <v>0</v>
      </c>
      <c r="AS169" s="159">
        <f t="shared" si="261"/>
        <v>0</v>
      </c>
      <c r="AT169" s="160">
        <f t="shared" si="262"/>
        <v>0</v>
      </c>
      <c r="AU169" s="160">
        <f t="shared" si="263"/>
        <v>0</v>
      </c>
      <c r="AV169" s="160">
        <f t="shared" si="264"/>
        <v>0</v>
      </c>
      <c r="AW169" s="163">
        <f t="shared" si="265"/>
        <v>0</v>
      </c>
      <c r="AX169" s="159">
        <f t="shared" si="266"/>
        <v>5.528316773504274</v>
      </c>
      <c r="AY169" s="159">
        <f t="shared" si="267"/>
        <v>1.6584950320512821</v>
      </c>
      <c r="AZ169" s="159">
        <f t="shared" si="268"/>
        <v>3.869821741452992</v>
      </c>
      <c r="BA169" s="159">
        <f t="shared" si="269"/>
        <v>0</v>
      </c>
      <c r="BB169" s="159">
        <f t="shared" si="270"/>
        <v>0</v>
      </c>
      <c r="BC169" s="159">
        <f t="shared" si="271"/>
        <v>11.056633547008548</v>
      </c>
      <c r="BD169" s="159">
        <f t="shared" si="272"/>
        <v>3.3169900641025643</v>
      </c>
      <c r="BE169" s="159">
        <f t="shared" si="273"/>
        <v>7.739643482905984</v>
      </c>
      <c r="BF169" s="159">
        <f t="shared" si="274"/>
        <v>0</v>
      </c>
      <c r="BG169" s="159">
        <f t="shared" si="275"/>
        <v>0</v>
      </c>
      <c r="BH169" s="86"/>
    </row>
    <row r="170" spans="1:60" ht="15" hidden="1">
      <c r="A170" s="134" t="s">
        <v>73</v>
      </c>
      <c r="B170" s="172">
        <f t="shared" si="175"/>
        <v>0.5</v>
      </c>
      <c r="C170" s="162">
        <f t="shared" si="191"/>
        <v>85529</v>
      </c>
      <c r="D170" s="162">
        <f t="shared" si="176"/>
        <v>42764.5</v>
      </c>
      <c r="E170" s="226">
        <f t="shared" si="231"/>
        <v>16.52892561983471</v>
      </c>
      <c r="F170" s="174">
        <f t="shared" si="232"/>
        <v>20</v>
      </c>
      <c r="G170" s="174">
        <f t="shared" si="233"/>
        <v>15.384615384615383</v>
      </c>
      <c r="H170" s="174">
        <f t="shared" si="234"/>
        <v>0</v>
      </c>
      <c r="I170" s="176">
        <f t="shared" si="235"/>
        <v>0</v>
      </c>
      <c r="J170" s="178">
        <f t="shared" si="236"/>
        <v>0</v>
      </c>
      <c r="K170" s="174">
        <f t="shared" si="237"/>
        <v>0</v>
      </c>
      <c r="L170" s="174">
        <f t="shared" si="238"/>
        <v>0</v>
      </c>
      <c r="M170" s="174">
        <f t="shared" si="239"/>
        <v>0</v>
      </c>
      <c r="N170" s="175">
        <f t="shared" si="240"/>
        <v>0</v>
      </c>
      <c r="O170" s="177"/>
      <c r="P170" s="177"/>
      <c r="Q170" s="177"/>
      <c r="R170" s="177"/>
      <c r="S170" s="177"/>
      <c r="T170" s="159">
        <f t="shared" si="241"/>
        <v>0</v>
      </c>
      <c r="U170" s="160">
        <f t="shared" si="242"/>
        <v>0</v>
      </c>
      <c r="V170" s="160">
        <f t="shared" si="243"/>
        <v>0</v>
      </c>
      <c r="W170" s="163">
        <f t="shared" si="244"/>
        <v>0</v>
      </c>
      <c r="X170" s="177"/>
      <c r="Y170" s="178">
        <f t="shared" si="245"/>
        <v>2587.2522500000005</v>
      </c>
      <c r="Z170" s="179"/>
      <c r="AA170" s="179"/>
      <c r="AB170" s="179"/>
      <c r="AC170" s="160">
        <f t="shared" si="246"/>
        <v>5174.504500000001</v>
      </c>
      <c r="AD170" s="160">
        <f t="shared" si="247"/>
        <v>22.113267094017097</v>
      </c>
      <c r="AE170" s="180">
        <f t="shared" si="248"/>
        <v>33.16990064102565</v>
      </c>
      <c r="AF170" s="180"/>
      <c r="AG170" s="160">
        <f t="shared" si="249"/>
        <v>5.528316773504274</v>
      </c>
      <c r="AH170" s="160">
        <f t="shared" si="250"/>
        <v>11.056633547008548</v>
      </c>
      <c r="AI170" s="159">
        <f t="shared" si="251"/>
        <v>11.056633547008548</v>
      </c>
      <c r="AJ170" s="159">
        <f t="shared" si="252"/>
        <v>30</v>
      </c>
      <c r="AK170" s="160">
        <f t="shared" si="253"/>
        <v>70</v>
      </c>
      <c r="AL170" s="160">
        <f t="shared" si="254"/>
        <v>0</v>
      </c>
      <c r="AM170" s="163">
        <f t="shared" si="255"/>
        <v>0</v>
      </c>
      <c r="AN170" s="178">
        <f t="shared" si="256"/>
        <v>22.113267094017097</v>
      </c>
      <c r="AO170" s="160">
        <f t="shared" si="257"/>
        <v>6.6339801282051285</v>
      </c>
      <c r="AP170" s="160">
        <f t="shared" si="258"/>
        <v>15.479286965811967</v>
      </c>
      <c r="AQ170" s="160">
        <f t="shared" si="259"/>
        <v>0</v>
      </c>
      <c r="AR170" s="163">
        <f t="shared" si="260"/>
        <v>0</v>
      </c>
      <c r="AS170" s="159">
        <f t="shared" si="261"/>
        <v>0</v>
      </c>
      <c r="AT170" s="160">
        <f t="shared" si="262"/>
        <v>0</v>
      </c>
      <c r="AU170" s="160">
        <f t="shared" si="263"/>
        <v>0</v>
      </c>
      <c r="AV170" s="160">
        <f t="shared" si="264"/>
        <v>0</v>
      </c>
      <c r="AW170" s="163">
        <f t="shared" si="265"/>
        <v>0</v>
      </c>
      <c r="AX170" s="159">
        <f t="shared" si="266"/>
        <v>5.528316773504274</v>
      </c>
      <c r="AY170" s="159">
        <f t="shared" si="267"/>
        <v>1.6584950320512821</v>
      </c>
      <c r="AZ170" s="159">
        <f t="shared" si="268"/>
        <v>3.869821741452992</v>
      </c>
      <c r="BA170" s="159">
        <f t="shared" si="269"/>
        <v>0</v>
      </c>
      <c r="BB170" s="159">
        <f t="shared" si="270"/>
        <v>0</v>
      </c>
      <c r="BC170" s="159">
        <f t="shared" si="271"/>
        <v>11.056633547008548</v>
      </c>
      <c r="BD170" s="159">
        <f t="shared" si="272"/>
        <v>3.3169900641025643</v>
      </c>
      <c r="BE170" s="159">
        <f t="shared" si="273"/>
        <v>7.739643482905984</v>
      </c>
      <c r="BF170" s="159">
        <f t="shared" si="274"/>
        <v>0</v>
      </c>
      <c r="BG170" s="159">
        <f t="shared" si="275"/>
        <v>0</v>
      </c>
      <c r="BH170" s="86"/>
    </row>
    <row r="171" spans="1:60" ht="15" hidden="1">
      <c r="A171" s="134" t="s">
        <v>74</v>
      </c>
      <c r="B171" s="172">
        <f t="shared" si="175"/>
        <v>0.5</v>
      </c>
      <c r="C171" s="162">
        <f t="shared" si="191"/>
        <v>85529</v>
      </c>
      <c r="D171" s="162">
        <f t="shared" si="176"/>
        <v>42764.5</v>
      </c>
      <c r="E171" s="226">
        <f t="shared" si="231"/>
        <v>18</v>
      </c>
      <c r="F171" s="174">
        <f t="shared" si="232"/>
        <v>18</v>
      </c>
      <c r="G171" s="174">
        <f t="shared" si="233"/>
        <v>13.846153846153845</v>
      </c>
      <c r="H171" s="174">
        <f t="shared" si="234"/>
        <v>0</v>
      </c>
      <c r="I171" s="176">
        <f t="shared" si="235"/>
        <v>0</v>
      </c>
      <c r="J171" s="178">
        <f t="shared" si="236"/>
        <v>0</v>
      </c>
      <c r="K171" s="174">
        <f t="shared" si="237"/>
        <v>0</v>
      </c>
      <c r="L171" s="174">
        <f t="shared" si="238"/>
        <v>0</v>
      </c>
      <c r="M171" s="174">
        <f t="shared" si="239"/>
        <v>0</v>
      </c>
      <c r="N171" s="175">
        <f t="shared" si="240"/>
        <v>0</v>
      </c>
      <c r="O171" s="177"/>
      <c r="P171" s="177"/>
      <c r="Q171" s="177"/>
      <c r="R171" s="177"/>
      <c r="S171" s="177"/>
      <c r="T171" s="159">
        <f t="shared" si="241"/>
        <v>0</v>
      </c>
      <c r="U171" s="160">
        <f t="shared" si="242"/>
        <v>0</v>
      </c>
      <c r="V171" s="160">
        <f t="shared" si="243"/>
        <v>0</v>
      </c>
      <c r="W171" s="163">
        <f t="shared" si="244"/>
        <v>0</v>
      </c>
      <c r="X171" s="177"/>
      <c r="Y171" s="178">
        <f t="shared" si="245"/>
        <v>2375.8055555555557</v>
      </c>
      <c r="Z171" s="179"/>
      <c r="AA171" s="179"/>
      <c r="AB171" s="179"/>
      <c r="AC171" s="160">
        <f t="shared" si="246"/>
        <v>4751.611111111111</v>
      </c>
      <c r="AD171" s="160">
        <f t="shared" si="247"/>
        <v>20.306030389363723</v>
      </c>
      <c r="AE171" s="180">
        <f t="shared" si="248"/>
        <v>30.459045584045583</v>
      </c>
      <c r="AF171" s="180"/>
      <c r="AG171" s="160">
        <f t="shared" si="249"/>
        <v>5.076507597340931</v>
      </c>
      <c r="AH171" s="160">
        <f t="shared" si="250"/>
        <v>10.153015194681862</v>
      </c>
      <c r="AI171" s="159">
        <f t="shared" si="251"/>
        <v>10.153015194681862</v>
      </c>
      <c r="AJ171" s="159">
        <f t="shared" si="252"/>
        <v>100</v>
      </c>
      <c r="AK171" s="160">
        <f t="shared" si="253"/>
        <v>0</v>
      </c>
      <c r="AL171" s="160">
        <f t="shared" si="254"/>
        <v>0</v>
      </c>
      <c r="AM171" s="163">
        <f t="shared" si="255"/>
        <v>0</v>
      </c>
      <c r="AN171" s="178">
        <f t="shared" si="256"/>
        <v>20.306030389363723</v>
      </c>
      <c r="AO171" s="160">
        <f t="shared" si="257"/>
        <v>20.306030389363723</v>
      </c>
      <c r="AP171" s="160">
        <f t="shared" si="258"/>
        <v>0</v>
      </c>
      <c r="AQ171" s="160">
        <f t="shared" si="259"/>
        <v>0</v>
      </c>
      <c r="AR171" s="163">
        <f t="shared" si="260"/>
        <v>0</v>
      </c>
      <c r="AS171" s="159">
        <f t="shared" si="261"/>
        <v>0</v>
      </c>
      <c r="AT171" s="160">
        <f t="shared" si="262"/>
        <v>0</v>
      </c>
      <c r="AU171" s="160">
        <f t="shared" si="263"/>
        <v>0</v>
      </c>
      <c r="AV171" s="160">
        <f t="shared" si="264"/>
        <v>0</v>
      </c>
      <c r="AW171" s="163">
        <f t="shared" si="265"/>
        <v>0</v>
      </c>
      <c r="AX171" s="159">
        <f t="shared" si="266"/>
        <v>5.076507597340931</v>
      </c>
      <c r="AY171" s="159">
        <f t="shared" si="267"/>
        <v>5.076507597340931</v>
      </c>
      <c r="AZ171" s="159">
        <f t="shared" si="268"/>
        <v>0</v>
      </c>
      <c r="BA171" s="159">
        <f t="shared" si="269"/>
        <v>0</v>
      </c>
      <c r="BB171" s="159">
        <f t="shared" si="270"/>
        <v>0</v>
      </c>
      <c r="BC171" s="159">
        <f t="shared" si="271"/>
        <v>10.153015194681862</v>
      </c>
      <c r="BD171" s="159">
        <f t="shared" si="272"/>
        <v>10.153015194681862</v>
      </c>
      <c r="BE171" s="159">
        <f t="shared" si="273"/>
        <v>0</v>
      </c>
      <c r="BF171" s="159">
        <f t="shared" si="274"/>
        <v>0</v>
      </c>
      <c r="BG171" s="159">
        <f t="shared" si="275"/>
        <v>0</v>
      </c>
      <c r="BH171" s="86"/>
    </row>
    <row r="172" spans="1:60" ht="15" hidden="1">
      <c r="A172" s="110" t="s">
        <v>72</v>
      </c>
      <c r="B172" s="172">
        <f t="shared" si="175"/>
        <v>0</v>
      </c>
      <c r="C172" s="162">
        <v>0</v>
      </c>
      <c r="D172" s="162">
        <f t="shared" si="176"/>
        <v>0</v>
      </c>
      <c r="E172" s="226">
        <f t="shared" si="231"/>
        <v>0</v>
      </c>
      <c r="F172" s="174">
        <f t="shared" si="232"/>
        <v>0</v>
      </c>
      <c r="G172" s="174">
        <f t="shared" si="233"/>
        <v>0</v>
      </c>
      <c r="H172" s="174">
        <f t="shared" si="234"/>
        <v>0</v>
      </c>
      <c r="I172" s="176">
        <f t="shared" si="235"/>
        <v>0</v>
      </c>
      <c r="J172" s="178">
        <f t="shared" si="236"/>
        <v>0</v>
      </c>
      <c r="K172" s="174">
        <f t="shared" si="237"/>
        <v>0</v>
      </c>
      <c r="L172" s="174">
        <f t="shared" si="238"/>
        <v>0</v>
      </c>
      <c r="M172" s="174">
        <f t="shared" si="239"/>
        <v>0</v>
      </c>
      <c r="N172" s="175">
        <f t="shared" si="240"/>
        <v>0</v>
      </c>
      <c r="O172" s="177"/>
      <c r="P172" s="177"/>
      <c r="Q172" s="177"/>
      <c r="R172" s="177"/>
      <c r="S172" s="177"/>
      <c r="T172" s="159">
        <f t="shared" si="241"/>
        <v>0</v>
      </c>
      <c r="U172" s="160">
        <f t="shared" si="242"/>
        <v>0</v>
      </c>
      <c r="V172" s="160">
        <f t="shared" si="243"/>
        <v>0</v>
      </c>
      <c r="W172" s="163">
        <f t="shared" si="244"/>
        <v>0</v>
      </c>
      <c r="X172" s="177"/>
      <c r="Y172" s="178">
        <f t="shared" si="245"/>
        <v>0</v>
      </c>
      <c r="Z172" s="179"/>
      <c r="AA172" s="179"/>
      <c r="AB172" s="179"/>
      <c r="AC172" s="160">
        <f t="shared" si="246"/>
        <v>0</v>
      </c>
      <c r="AD172" s="160">
        <f t="shared" si="247"/>
        <v>0</v>
      </c>
      <c r="AE172" s="180">
        <f t="shared" si="248"/>
        <v>0</v>
      </c>
      <c r="AF172" s="180"/>
      <c r="AG172" s="160">
        <f t="shared" si="249"/>
        <v>0</v>
      </c>
      <c r="AH172" s="160">
        <f t="shared" si="250"/>
        <v>0</v>
      </c>
      <c r="AI172" s="159">
        <f t="shared" si="251"/>
        <v>0</v>
      </c>
      <c r="AJ172" s="159">
        <f t="shared" si="252"/>
        <v>0</v>
      </c>
      <c r="AK172" s="160">
        <f t="shared" si="253"/>
        <v>0</v>
      </c>
      <c r="AL172" s="160">
        <f t="shared" si="254"/>
        <v>0</v>
      </c>
      <c r="AM172" s="163">
        <f t="shared" si="255"/>
        <v>0</v>
      </c>
      <c r="AN172" s="178">
        <f t="shared" si="256"/>
        <v>0</v>
      </c>
      <c r="AO172" s="160">
        <f t="shared" si="257"/>
        <v>0</v>
      </c>
      <c r="AP172" s="160">
        <f t="shared" si="258"/>
        <v>0</v>
      </c>
      <c r="AQ172" s="160">
        <f t="shared" si="259"/>
        <v>0</v>
      </c>
      <c r="AR172" s="163">
        <f t="shared" si="260"/>
        <v>0</v>
      </c>
      <c r="AS172" s="159">
        <f t="shared" si="261"/>
        <v>0</v>
      </c>
      <c r="AT172" s="160">
        <f t="shared" si="262"/>
        <v>0</v>
      </c>
      <c r="AU172" s="160">
        <f t="shared" si="263"/>
        <v>0</v>
      </c>
      <c r="AV172" s="160">
        <f t="shared" si="264"/>
        <v>0</v>
      </c>
      <c r="AW172" s="163">
        <f t="shared" si="265"/>
        <v>0</v>
      </c>
      <c r="AX172" s="159">
        <f t="shared" si="266"/>
        <v>0</v>
      </c>
      <c r="AY172" s="159">
        <f t="shared" si="267"/>
        <v>0</v>
      </c>
      <c r="AZ172" s="159">
        <f t="shared" si="268"/>
        <v>0</v>
      </c>
      <c r="BA172" s="159">
        <f t="shared" si="269"/>
        <v>0</v>
      </c>
      <c r="BB172" s="159">
        <f t="shared" si="270"/>
        <v>0</v>
      </c>
      <c r="BC172" s="159">
        <f t="shared" si="271"/>
        <v>0</v>
      </c>
      <c r="BD172" s="159">
        <f t="shared" si="272"/>
        <v>0</v>
      </c>
      <c r="BE172" s="159">
        <f t="shared" si="273"/>
        <v>0</v>
      </c>
      <c r="BF172" s="159">
        <f t="shared" si="274"/>
        <v>0</v>
      </c>
      <c r="BG172" s="159">
        <f t="shared" si="275"/>
        <v>0</v>
      </c>
      <c r="BH172" s="86"/>
    </row>
    <row r="173" spans="1:60" ht="15" hidden="1">
      <c r="A173" s="110" t="s">
        <v>75</v>
      </c>
      <c r="B173" s="172">
        <f t="shared" si="175"/>
        <v>0.5</v>
      </c>
      <c r="C173" s="162">
        <f>C143</f>
        <v>85529</v>
      </c>
      <c r="D173" s="162">
        <f t="shared" si="176"/>
        <v>42764.5</v>
      </c>
      <c r="E173" s="226">
        <f t="shared" si="231"/>
        <v>18</v>
      </c>
      <c r="F173" s="174">
        <f t="shared" si="232"/>
        <v>18</v>
      </c>
      <c r="G173" s="174">
        <f t="shared" si="233"/>
        <v>13.846153846153845</v>
      </c>
      <c r="H173" s="174">
        <f t="shared" si="234"/>
        <v>0</v>
      </c>
      <c r="I173" s="176">
        <f t="shared" si="235"/>
        <v>0</v>
      </c>
      <c r="J173" s="178">
        <f t="shared" si="236"/>
        <v>0</v>
      </c>
      <c r="K173" s="174">
        <f t="shared" si="237"/>
        <v>0</v>
      </c>
      <c r="L173" s="174">
        <f t="shared" si="238"/>
        <v>0</v>
      </c>
      <c r="M173" s="174">
        <f t="shared" si="239"/>
        <v>0</v>
      </c>
      <c r="N173" s="175">
        <f t="shared" si="240"/>
        <v>0</v>
      </c>
      <c r="O173" s="177"/>
      <c r="P173" s="177"/>
      <c r="Q173" s="177"/>
      <c r="R173" s="177"/>
      <c r="S173" s="177"/>
      <c r="T173" s="159">
        <f t="shared" si="241"/>
        <v>0</v>
      </c>
      <c r="U173" s="160">
        <f t="shared" si="242"/>
        <v>0</v>
      </c>
      <c r="V173" s="160">
        <f t="shared" si="243"/>
        <v>0</v>
      </c>
      <c r="W173" s="163">
        <f t="shared" si="244"/>
        <v>0</v>
      </c>
      <c r="X173" s="177"/>
      <c r="Y173" s="178">
        <f t="shared" si="245"/>
        <v>2375.8055555555557</v>
      </c>
      <c r="Z173" s="179"/>
      <c r="AA173" s="179"/>
      <c r="AB173" s="179"/>
      <c r="AC173" s="160">
        <f t="shared" si="246"/>
        <v>4751.611111111111</v>
      </c>
      <c r="AD173" s="160">
        <f t="shared" si="247"/>
        <v>20.306030389363723</v>
      </c>
      <c r="AE173" s="180">
        <f t="shared" si="248"/>
        <v>30.459045584045583</v>
      </c>
      <c r="AF173" s="180"/>
      <c r="AG173" s="160">
        <f t="shared" si="249"/>
        <v>5.076507597340931</v>
      </c>
      <c r="AH173" s="160">
        <f t="shared" si="250"/>
        <v>10.153015194681862</v>
      </c>
      <c r="AI173" s="159">
        <f t="shared" si="251"/>
        <v>10.153015194681862</v>
      </c>
      <c r="AJ173" s="159">
        <f t="shared" si="252"/>
        <v>100</v>
      </c>
      <c r="AK173" s="160">
        <f t="shared" si="253"/>
        <v>0</v>
      </c>
      <c r="AL173" s="160">
        <f t="shared" si="254"/>
        <v>0</v>
      </c>
      <c r="AM173" s="163">
        <f t="shared" si="255"/>
        <v>0</v>
      </c>
      <c r="AN173" s="178">
        <f t="shared" si="256"/>
        <v>20.306030389363723</v>
      </c>
      <c r="AO173" s="160">
        <f t="shared" si="257"/>
        <v>20.306030389363723</v>
      </c>
      <c r="AP173" s="160">
        <f t="shared" si="258"/>
        <v>0</v>
      </c>
      <c r="AQ173" s="160">
        <f t="shared" si="259"/>
        <v>0</v>
      </c>
      <c r="AR173" s="163">
        <f t="shared" si="260"/>
        <v>0</v>
      </c>
      <c r="AS173" s="159">
        <f t="shared" si="261"/>
        <v>0</v>
      </c>
      <c r="AT173" s="160">
        <f t="shared" si="262"/>
        <v>0</v>
      </c>
      <c r="AU173" s="160">
        <f t="shared" si="263"/>
        <v>0</v>
      </c>
      <c r="AV173" s="160">
        <f t="shared" si="264"/>
        <v>0</v>
      </c>
      <c r="AW173" s="163">
        <f t="shared" si="265"/>
        <v>0</v>
      </c>
      <c r="AX173" s="159">
        <f t="shared" si="266"/>
        <v>5.076507597340931</v>
      </c>
      <c r="AY173" s="159">
        <f t="shared" si="267"/>
        <v>5.076507597340931</v>
      </c>
      <c r="AZ173" s="159">
        <f t="shared" si="268"/>
        <v>0</v>
      </c>
      <c r="BA173" s="159">
        <f t="shared" si="269"/>
        <v>0</v>
      </c>
      <c r="BB173" s="159">
        <f t="shared" si="270"/>
        <v>0</v>
      </c>
      <c r="BC173" s="159">
        <f t="shared" si="271"/>
        <v>10.153015194681862</v>
      </c>
      <c r="BD173" s="159">
        <f t="shared" si="272"/>
        <v>10.153015194681862</v>
      </c>
      <c r="BE173" s="159">
        <f t="shared" si="273"/>
        <v>0</v>
      </c>
      <c r="BF173" s="159">
        <f t="shared" si="274"/>
        <v>0</v>
      </c>
      <c r="BG173" s="159">
        <f t="shared" si="275"/>
        <v>0</v>
      </c>
      <c r="BH173" s="86"/>
    </row>
    <row r="174" spans="1:60" ht="15" hidden="1">
      <c r="A174" s="134" t="s">
        <v>76</v>
      </c>
      <c r="B174" s="172">
        <f t="shared" si="175"/>
        <v>1</v>
      </c>
      <c r="C174" s="162">
        <f>C173</f>
        <v>85529</v>
      </c>
      <c r="D174" s="162">
        <f t="shared" si="176"/>
        <v>85529</v>
      </c>
      <c r="E174" s="226">
        <f t="shared" si="231"/>
        <v>16.52892561983471</v>
      </c>
      <c r="F174" s="174">
        <f t="shared" si="232"/>
        <v>20</v>
      </c>
      <c r="G174" s="160">
        <f t="shared" si="233"/>
        <v>15.384615384615383</v>
      </c>
      <c r="H174" s="174">
        <f t="shared" si="234"/>
        <v>0</v>
      </c>
      <c r="I174" s="176">
        <f t="shared" si="235"/>
        <v>0</v>
      </c>
      <c r="J174" s="178">
        <f t="shared" si="236"/>
        <v>0</v>
      </c>
      <c r="K174" s="160">
        <f t="shared" si="237"/>
        <v>0</v>
      </c>
      <c r="L174" s="160">
        <f t="shared" si="238"/>
        <v>0</v>
      </c>
      <c r="M174" s="174">
        <f t="shared" si="239"/>
        <v>0</v>
      </c>
      <c r="N174" s="175">
        <f t="shared" si="240"/>
        <v>0</v>
      </c>
      <c r="O174" s="177"/>
      <c r="P174" s="177"/>
      <c r="Q174" s="177"/>
      <c r="R174" s="177"/>
      <c r="S174" s="177"/>
      <c r="T174" s="159">
        <f t="shared" si="241"/>
        <v>0</v>
      </c>
      <c r="U174" s="160">
        <f t="shared" si="242"/>
        <v>0</v>
      </c>
      <c r="V174" s="160">
        <f t="shared" si="243"/>
        <v>0</v>
      </c>
      <c r="W174" s="163">
        <f t="shared" si="244"/>
        <v>0</v>
      </c>
      <c r="X174" s="177"/>
      <c r="Y174" s="178">
        <f t="shared" si="245"/>
        <v>5174.504500000001</v>
      </c>
      <c r="Z174" s="179"/>
      <c r="AA174" s="179"/>
      <c r="AB174" s="179"/>
      <c r="AC174" s="160">
        <f t="shared" si="246"/>
        <v>5174.504500000001</v>
      </c>
      <c r="AD174" s="160">
        <f t="shared" si="247"/>
        <v>22.113267094017097</v>
      </c>
      <c r="AE174" s="180">
        <f t="shared" si="248"/>
        <v>33.16990064102565</v>
      </c>
      <c r="AF174" s="180"/>
      <c r="AG174" s="160">
        <f t="shared" si="249"/>
        <v>5.528316773504274</v>
      </c>
      <c r="AH174" s="160">
        <f t="shared" si="250"/>
        <v>11.056633547008548</v>
      </c>
      <c r="AI174" s="159">
        <f t="shared" si="251"/>
        <v>22.113267094017097</v>
      </c>
      <c r="AJ174" s="159">
        <f t="shared" si="252"/>
        <v>30</v>
      </c>
      <c r="AK174" s="160">
        <f t="shared" si="253"/>
        <v>70</v>
      </c>
      <c r="AL174" s="160">
        <f t="shared" si="254"/>
        <v>0</v>
      </c>
      <c r="AM174" s="163">
        <f t="shared" si="255"/>
        <v>0</v>
      </c>
      <c r="AN174" s="178">
        <f t="shared" si="256"/>
        <v>22.113267094017097</v>
      </c>
      <c r="AO174" s="160">
        <f t="shared" si="257"/>
        <v>6.6339801282051285</v>
      </c>
      <c r="AP174" s="160">
        <f t="shared" si="258"/>
        <v>15.479286965811967</v>
      </c>
      <c r="AQ174" s="160">
        <f t="shared" si="259"/>
        <v>0</v>
      </c>
      <c r="AR174" s="163">
        <f t="shared" si="260"/>
        <v>0</v>
      </c>
      <c r="AS174" s="159">
        <f t="shared" si="261"/>
        <v>0</v>
      </c>
      <c r="AT174" s="160">
        <f t="shared" si="262"/>
        <v>0</v>
      </c>
      <c r="AU174" s="160">
        <f t="shared" si="263"/>
        <v>0</v>
      </c>
      <c r="AV174" s="160">
        <f t="shared" si="264"/>
        <v>0</v>
      </c>
      <c r="AW174" s="163">
        <f t="shared" si="265"/>
        <v>0</v>
      </c>
      <c r="AX174" s="159">
        <f t="shared" si="266"/>
        <v>5.528316773504274</v>
      </c>
      <c r="AY174" s="159">
        <f t="shared" si="267"/>
        <v>1.6584950320512821</v>
      </c>
      <c r="AZ174" s="159">
        <f t="shared" si="268"/>
        <v>3.869821741452992</v>
      </c>
      <c r="BA174" s="159">
        <f t="shared" si="269"/>
        <v>0</v>
      </c>
      <c r="BB174" s="159">
        <f t="shared" si="270"/>
        <v>0</v>
      </c>
      <c r="BC174" s="159">
        <f t="shared" si="271"/>
        <v>11.056633547008548</v>
      </c>
      <c r="BD174" s="159">
        <f t="shared" si="272"/>
        <v>3.3169900641025643</v>
      </c>
      <c r="BE174" s="159">
        <f t="shared" si="273"/>
        <v>7.739643482905984</v>
      </c>
      <c r="BF174" s="159">
        <f t="shared" si="274"/>
        <v>0</v>
      </c>
      <c r="BG174" s="159">
        <f t="shared" si="275"/>
        <v>0</v>
      </c>
      <c r="BH174" s="86"/>
    </row>
    <row r="175" spans="1:60" ht="15" hidden="1">
      <c r="A175" s="135" t="s">
        <v>72</v>
      </c>
      <c r="B175" s="181">
        <f t="shared" si="175"/>
        <v>1</v>
      </c>
      <c r="C175" s="230">
        <f>C174</f>
        <v>85529</v>
      </c>
      <c r="D175" s="230">
        <f t="shared" si="176"/>
        <v>85529</v>
      </c>
      <c r="E175" s="231">
        <f t="shared" si="231"/>
        <v>16.129032258064516</v>
      </c>
      <c r="F175" s="183">
        <f t="shared" si="232"/>
        <v>20</v>
      </c>
      <c r="G175" s="187">
        <f t="shared" si="233"/>
        <v>15.384615384615383</v>
      </c>
      <c r="H175" s="183">
        <f t="shared" si="234"/>
        <v>0</v>
      </c>
      <c r="I175" s="185">
        <f t="shared" si="235"/>
        <v>0</v>
      </c>
      <c r="J175" s="190">
        <f t="shared" si="236"/>
        <v>0</v>
      </c>
      <c r="K175" s="187">
        <f t="shared" si="237"/>
        <v>0</v>
      </c>
      <c r="L175" s="187">
        <f t="shared" si="238"/>
        <v>0</v>
      </c>
      <c r="M175" s="183">
        <f t="shared" si="239"/>
        <v>0</v>
      </c>
      <c r="N175" s="184">
        <f t="shared" si="240"/>
        <v>0</v>
      </c>
      <c r="O175" s="189"/>
      <c r="P175" s="189"/>
      <c r="Q175" s="189"/>
      <c r="R175" s="189"/>
      <c r="S175" s="189"/>
      <c r="T175" s="186">
        <f t="shared" si="241"/>
        <v>0</v>
      </c>
      <c r="U175" s="187">
        <f t="shared" si="242"/>
        <v>0</v>
      </c>
      <c r="V175" s="187">
        <f t="shared" si="243"/>
        <v>0</v>
      </c>
      <c r="W175" s="188">
        <f t="shared" si="244"/>
        <v>0</v>
      </c>
      <c r="X175" s="189"/>
      <c r="Y175" s="190">
        <f t="shared" si="245"/>
        <v>5302.798</v>
      </c>
      <c r="Z175" s="191"/>
      <c r="AA175" s="191"/>
      <c r="AB175" s="191"/>
      <c r="AC175" s="187">
        <f t="shared" si="246"/>
        <v>5302.798</v>
      </c>
      <c r="AD175" s="187">
        <f t="shared" si="247"/>
        <v>22.661529914529915</v>
      </c>
      <c r="AE175" s="192">
        <f t="shared" si="248"/>
        <v>33.99229487179487</v>
      </c>
      <c r="AF175" s="192"/>
      <c r="AG175" s="187">
        <f t="shared" si="249"/>
        <v>5.665382478632479</v>
      </c>
      <c r="AH175" s="187">
        <f t="shared" si="250"/>
        <v>11.330764957264957</v>
      </c>
      <c r="AI175" s="159">
        <f t="shared" si="251"/>
        <v>22.661529914529915</v>
      </c>
      <c r="AJ175" s="186">
        <f t="shared" si="252"/>
        <v>20</v>
      </c>
      <c r="AK175" s="187">
        <f t="shared" si="253"/>
        <v>80</v>
      </c>
      <c r="AL175" s="187">
        <f t="shared" si="254"/>
        <v>0</v>
      </c>
      <c r="AM175" s="188">
        <f t="shared" si="255"/>
        <v>0</v>
      </c>
      <c r="AN175" s="190">
        <f t="shared" si="256"/>
        <v>22.661529914529915</v>
      </c>
      <c r="AO175" s="187">
        <f t="shared" si="257"/>
        <v>4.532305982905983</v>
      </c>
      <c r="AP175" s="187">
        <f t="shared" si="258"/>
        <v>18.129223931623933</v>
      </c>
      <c r="AQ175" s="187">
        <f t="shared" si="259"/>
        <v>0</v>
      </c>
      <c r="AR175" s="188">
        <f t="shared" si="260"/>
        <v>0</v>
      </c>
      <c r="AS175" s="186">
        <f t="shared" si="261"/>
        <v>0</v>
      </c>
      <c r="AT175" s="187">
        <f t="shared" si="262"/>
        <v>0</v>
      </c>
      <c r="AU175" s="187">
        <f t="shared" si="263"/>
        <v>0</v>
      </c>
      <c r="AV175" s="187">
        <f t="shared" si="264"/>
        <v>0</v>
      </c>
      <c r="AW175" s="188">
        <f t="shared" si="265"/>
        <v>0</v>
      </c>
      <c r="AX175" s="159">
        <f t="shared" si="266"/>
        <v>5.665382478632479</v>
      </c>
      <c r="AY175" s="159">
        <f t="shared" si="267"/>
        <v>1.1330764957264958</v>
      </c>
      <c r="AZ175" s="159">
        <f t="shared" si="268"/>
        <v>4.532305982905983</v>
      </c>
      <c r="BA175" s="159">
        <f t="shared" si="269"/>
        <v>0</v>
      </c>
      <c r="BB175" s="159">
        <f t="shared" si="270"/>
        <v>0</v>
      </c>
      <c r="BC175" s="159">
        <f t="shared" si="271"/>
        <v>11.330764957264957</v>
      </c>
      <c r="BD175" s="159">
        <f t="shared" si="272"/>
        <v>2.2661529914529916</v>
      </c>
      <c r="BE175" s="159">
        <f t="shared" si="273"/>
        <v>9.064611965811967</v>
      </c>
      <c r="BF175" s="159">
        <f t="shared" si="274"/>
        <v>0</v>
      </c>
      <c r="BG175" s="159">
        <f t="shared" si="275"/>
        <v>0</v>
      </c>
      <c r="BH175" s="86"/>
    </row>
    <row r="176" spans="1:60" ht="15" hidden="1">
      <c r="A176" s="130" t="s">
        <v>77</v>
      </c>
      <c r="B176" s="196">
        <f t="shared" si="175"/>
        <v>34.75</v>
      </c>
      <c r="C176" s="197"/>
      <c r="D176" s="197">
        <f>D157+D167+D168+D169+D170+D171+D174+D175</f>
        <v>2972132.75</v>
      </c>
      <c r="E176" s="232"/>
      <c r="F176" s="199"/>
      <c r="G176" s="199"/>
      <c r="H176" s="199"/>
      <c r="I176" s="233"/>
      <c r="J176" s="198"/>
      <c r="K176" s="199"/>
      <c r="L176" s="199"/>
      <c r="M176" s="199"/>
      <c r="N176" s="200"/>
      <c r="O176" s="205"/>
      <c r="P176" s="205"/>
      <c r="Q176" s="205"/>
      <c r="R176" s="205"/>
      <c r="S176" s="205"/>
      <c r="T176" s="202"/>
      <c r="U176" s="203"/>
      <c r="V176" s="203"/>
      <c r="W176" s="204"/>
      <c r="X176" s="205"/>
      <c r="Y176" s="202">
        <f>Y157+Y167+Y168+Y169+Y170+Y171+Y174+Y175</f>
        <v>87934.89339690113</v>
      </c>
      <c r="Z176" s="206"/>
      <c r="AA176" s="206"/>
      <c r="AB176" s="206"/>
      <c r="AC176" s="203"/>
      <c r="AD176" s="203"/>
      <c r="AE176" s="204"/>
      <c r="AF176" s="207"/>
      <c r="AG176" s="197"/>
      <c r="AH176" s="197"/>
      <c r="AI176" s="197">
        <f>AI157+AI167+AI168+AI169+AI170+AI171+AI174+AI175</f>
        <v>609.0918548999147</v>
      </c>
      <c r="AJ176" s="202"/>
      <c r="AK176" s="203"/>
      <c r="AL176" s="203"/>
      <c r="AM176" s="204"/>
      <c r="AN176" s="202"/>
      <c r="AO176" s="203"/>
      <c r="AP176" s="203"/>
      <c r="AQ176" s="203"/>
      <c r="AR176" s="204"/>
      <c r="AS176" s="208"/>
      <c r="AT176" s="203"/>
      <c r="AU176" s="203"/>
      <c r="AV176" s="203"/>
      <c r="AW176" s="204"/>
      <c r="AX176" s="202"/>
      <c r="AY176" s="203"/>
      <c r="AZ176" s="203"/>
      <c r="BA176" s="203"/>
      <c r="BB176" s="204"/>
      <c r="BC176" s="208"/>
      <c r="BD176" s="203"/>
      <c r="BE176" s="203"/>
      <c r="BF176" s="203"/>
      <c r="BG176" s="204"/>
      <c r="BH176" s="86"/>
    </row>
    <row r="177" ht="15" hidden="1"/>
    <row r="179" ht="15" hidden="1"/>
    <row r="180" ht="15" hidden="1"/>
    <row r="181" ht="15">
      <c r="A181" s="1" t="s">
        <v>81</v>
      </c>
    </row>
    <row r="183" spans="1:43" ht="15">
      <c r="A183" s="1" t="s">
        <v>82</v>
      </c>
      <c r="AQ183" s="1" t="s">
        <v>80</v>
      </c>
    </row>
    <row r="185" spans="1:43" ht="15">
      <c r="A185" s="1" t="s">
        <v>83</v>
      </c>
      <c r="AQ185" s="1" t="s">
        <v>84</v>
      </c>
    </row>
    <row r="187" spans="1:43" ht="15" hidden="1">
      <c r="A187" s="1" t="s">
        <v>87</v>
      </c>
      <c r="AQ187" s="1" t="s">
        <v>88</v>
      </c>
    </row>
    <row r="188" ht="15" hidden="1"/>
    <row r="189" spans="1:43" ht="15">
      <c r="A189" s="1" t="s">
        <v>89</v>
      </c>
      <c r="AQ189" s="1" t="s">
        <v>90</v>
      </c>
    </row>
    <row r="191" spans="1:43" ht="15">
      <c r="A191" s="1" t="s">
        <v>91</v>
      </c>
      <c r="AQ191" s="1" t="s">
        <v>84</v>
      </c>
    </row>
    <row r="193" spans="1:43" ht="15">
      <c r="A193" s="1" t="s">
        <v>92</v>
      </c>
      <c r="AQ193" s="1" t="s">
        <v>93</v>
      </c>
    </row>
    <row r="195" spans="1:43" ht="15">
      <c r="A195" s="1" t="s">
        <v>94</v>
      </c>
      <c r="AQ195" s="1" t="s">
        <v>80</v>
      </c>
    </row>
  </sheetData>
  <sheetProtection selectLockedCells="1" selectUnlockedCells="1"/>
  <printOptions/>
  <pageMargins left="0.7083333333333334" right="0.7083333333333334" top="0.7479166666666667" bottom="0.7479166666666667" header="0.5118110236220472" footer="0.5118110236220472"/>
  <pageSetup horizontalDpi="300" verticalDpi="300" orientation="landscape" pageOrder="overThenDown" paperSiz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136"/>
  <sheetViews>
    <sheetView view="pageBreakPreview" zoomScaleSheetLayoutView="100" zoomScalePageLayoutView="0" workbookViewId="0" topLeftCell="A1">
      <selection activeCell="A1" sqref="A1"/>
    </sheetView>
  </sheetViews>
  <sheetFormatPr defaultColWidth="8.00390625" defaultRowHeight="14.25"/>
  <cols>
    <col min="1" max="1" width="31.375" style="1" customWidth="1"/>
    <col min="2" max="2" width="11.625" style="1" customWidth="1"/>
    <col min="3" max="3" width="11.75390625" style="1" customWidth="1"/>
    <col min="4" max="4" width="10.75390625" style="1" customWidth="1"/>
    <col min="5" max="5" width="8.00390625" style="1" customWidth="1"/>
    <col min="6" max="6" width="8.875" style="1" customWidth="1"/>
    <col min="7" max="10" width="8.00390625" style="1" customWidth="1"/>
    <col min="11" max="11" width="8.875" style="1" customWidth="1"/>
    <col min="12" max="14" width="8.00390625" style="1" customWidth="1"/>
    <col min="15" max="35" width="8.00390625" style="1" hidden="1" customWidth="1"/>
    <col min="36" max="36" width="10.50390625" style="1" customWidth="1"/>
    <col min="37" max="37" width="11.50390625" style="1" customWidth="1"/>
    <col min="38" max="39" width="10.50390625" style="1" customWidth="1"/>
    <col min="40" max="40" width="11.125" style="1" customWidth="1"/>
    <col min="41" max="41" width="8.00390625" style="1" hidden="1" customWidth="1"/>
    <col min="42" max="42" width="10.50390625" style="1" customWidth="1"/>
    <col min="43" max="43" width="8.00390625" style="1" hidden="1" customWidth="1"/>
    <col min="44" max="46" width="10.50390625" style="1" customWidth="1"/>
    <col min="47" max="47" width="11.00390625" style="1" customWidth="1"/>
    <col min="48" max="48" width="8.00390625" style="1" hidden="1" customWidth="1"/>
    <col min="49" max="52" width="10.50390625" style="1" customWidth="1"/>
    <col min="53" max="66" width="8.00390625" style="1" hidden="1" customWidth="1"/>
    <col min="67" max="67" width="8.00390625" style="1" customWidth="1"/>
    <col min="68" max="68" width="8.00390625" style="1" hidden="1" customWidth="1"/>
    <col min="69" max="16384" width="8.00390625" style="1" customWidth="1"/>
  </cols>
  <sheetData>
    <row r="1" spans="1:29" ht="15.75">
      <c r="A1" s="4" t="s">
        <v>112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68" ht="30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X2" s="5"/>
      <c r="Y2" s="5"/>
      <c r="Z2" s="5"/>
      <c r="AA2" s="5" t="s">
        <v>5</v>
      </c>
      <c r="AB2" s="5"/>
      <c r="AC2" s="5"/>
      <c r="BM2" s="6" t="s">
        <v>6</v>
      </c>
      <c r="BN2" s="7">
        <v>249</v>
      </c>
      <c r="BP2" s="1">
        <f>BN2-15</f>
        <v>234</v>
      </c>
    </row>
    <row r="3" spans="1:66" ht="30" customHeight="1">
      <c r="A3" s="4" t="s">
        <v>113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BM3" s="8" t="s">
        <v>8</v>
      </c>
      <c r="BN3" s="9">
        <v>42</v>
      </c>
    </row>
    <row r="4" spans="1:66" ht="17.25" customHeight="1">
      <c r="A4" s="4" t="s">
        <v>114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BM4" s="8" t="s">
        <v>10</v>
      </c>
      <c r="BN4" s="9">
        <v>12</v>
      </c>
    </row>
    <row r="5" spans="1:66" ht="23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BM5" s="8" t="s">
        <v>11</v>
      </c>
      <c r="BN5" s="10">
        <v>0.5</v>
      </c>
    </row>
    <row r="6" spans="1:66" ht="48" customHeight="1">
      <c r="A6" s="5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BM6" s="8" t="s">
        <v>13</v>
      </c>
      <c r="BN6" s="9">
        <v>6.6</v>
      </c>
    </row>
    <row r="7" spans="1:66" ht="23.25" customHeight="1">
      <c r="A7" s="1" t="s">
        <v>14</v>
      </c>
      <c r="BM7" s="8" t="s">
        <v>5</v>
      </c>
      <c r="BN7" s="9">
        <v>60</v>
      </c>
    </row>
    <row r="8" spans="1:66" s="17" customFormat="1" ht="60.75" customHeight="1">
      <c r="A8" s="11" t="s">
        <v>15</v>
      </c>
      <c r="B8" s="12" t="s">
        <v>16</v>
      </c>
      <c r="C8" s="12" t="s">
        <v>17</v>
      </c>
      <c r="D8" s="12" t="s">
        <v>18</v>
      </c>
      <c r="E8" s="12" t="s">
        <v>19</v>
      </c>
      <c r="F8" s="13"/>
      <c r="G8" s="13"/>
      <c r="H8" s="13"/>
      <c r="I8" s="14"/>
      <c r="J8" s="45" t="s">
        <v>20</v>
      </c>
      <c r="K8" s="13"/>
      <c r="L8" s="13"/>
      <c r="M8" s="13"/>
      <c r="N8" s="13"/>
      <c r="O8" s="12" t="s">
        <v>21</v>
      </c>
      <c r="P8" s="13"/>
      <c r="Q8" s="13"/>
      <c r="R8" s="13"/>
      <c r="S8" s="14"/>
      <c r="T8" s="12" t="s">
        <v>22</v>
      </c>
      <c r="U8" s="13"/>
      <c r="V8" s="13"/>
      <c r="W8" s="13"/>
      <c r="X8" s="14"/>
      <c r="Y8" s="11" t="s">
        <v>23</v>
      </c>
      <c r="Z8" s="15"/>
      <c r="AA8" s="15"/>
      <c r="AB8" s="15"/>
      <c r="AC8" s="15"/>
      <c r="AD8" s="15"/>
      <c r="AE8" s="15"/>
      <c r="AF8" s="15"/>
      <c r="AG8" s="15"/>
      <c r="AH8" s="15"/>
      <c r="AI8" s="16"/>
      <c r="AJ8" s="11" t="s">
        <v>24</v>
      </c>
      <c r="AK8" s="15"/>
      <c r="AL8" s="15"/>
      <c r="AM8" s="16"/>
      <c r="AN8" s="12" t="s">
        <v>25</v>
      </c>
      <c r="AO8" s="13"/>
      <c r="AP8" s="13"/>
      <c r="AQ8" s="13"/>
      <c r="AR8" s="13"/>
      <c r="AS8" s="13"/>
      <c r="AT8" s="14"/>
      <c r="AU8" s="12" t="s">
        <v>26</v>
      </c>
      <c r="AV8" s="13"/>
      <c r="AW8" s="13"/>
      <c r="AX8" s="13"/>
      <c r="AY8" s="13"/>
      <c r="AZ8" s="14"/>
      <c r="BA8" s="12" t="s">
        <v>85</v>
      </c>
      <c r="BB8" s="13"/>
      <c r="BC8" s="13"/>
      <c r="BD8" s="13"/>
      <c r="BE8" s="14"/>
      <c r="BF8" s="12" t="s">
        <v>86</v>
      </c>
      <c r="BG8" s="13"/>
      <c r="BH8" s="13"/>
      <c r="BI8" s="13"/>
      <c r="BJ8" s="14"/>
      <c r="BM8" s="18" t="s">
        <v>29</v>
      </c>
      <c r="BN8" s="19">
        <v>0.923</v>
      </c>
    </row>
    <row r="9" spans="1:62" s="17" customFormat="1" ht="15">
      <c r="A9" s="20"/>
      <c r="B9" s="21"/>
      <c r="C9" s="21"/>
      <c r="D9" s="21"/>
      <c r="E9" s="22"/>
      <c r="F9" s="23"/>
      <c r="G9" s="23"/>
      <c r="H9" s="23"/>
      <c r="I9" s="24"/>
      <c r="J9" s="22"/>
      <c r="K9" s="23"/>
      <c r="L9" s="23"/>
      <c r="M9" s="23"/>
      <c r="N9" s="23"/>
      <c r="O9" s="22"/>
      <c r="P9" s="23"/>
      <c r="Q9" s="23"/>
      <c r="R9" s="23"/>
      <c r="S9" s="24"/>
      <c r="T9" s="22"/>
      <c r="U9" s="23"/>
      <c r="V9" s="23"/>
      <c r="W9" s="23"/>
      <c r="X9" s="24"/>
      <c r="Y9" s="25"/>
      <c r="Z9" s="26"/>
      <c r="AA9" s="26"/>
      <c r="AB9" s="26"/>
      <c r="AC9" s="26"/>
      <c r="AD9" s="26"/>
      <c r="AE9" s="26"/>
      <c r="AF9" s="26"/>
      <c r="AG9" s="26"/>
      <c r="AH9" s="26"/>
      <c r="AI9" s="27"/>
      <c r="AJ9" s="25"/>
      <c r="AK9" s="26"/>
      <c r="AL9" s="26"/>
      <c r="AM9" s="27"/>
      <c r="AN9" s="22"/>
      <c r="AO9" s="23"/>
      <c r="AP9" s="23"/>
      <c r="AQ9" s="23"/>
      <c r="AR9" s="23"/>
      <c r="AS9" s="23"/>
      <c r="AT9" s="24"/>
      <c r="AU9" s="22"/>
      <c r="AV9" s="23"/>
      <c r="AW9" s="23"/>
      <c r="AX9" s="23"/>
      <c r="AY9" s="23"/>
      <c r="AZ9" s="24"/>
      <c r="BA9" s="22"/>
      <c r="BB9" s="23"/>
      <c r="BC9" s="23"/>
      <c r="BD9" s="23"/>
      <c r="BE9" s="24"/>
      <c r="BF9" s="22"/>
      <c r="BG9" s="23"/>
      <c r="BH9" s="23"/>
      <c r="BI9" s="23"/>
      <c r="BJ9" s="24"/>
    </row>
    <row r="10" spans="1:62" s="17" customFormat="1" ht="15">
      <c r="A10" s="20"/>
      <c r="B10" s="21"/>
      <c r="C10" s="21"/>
      <c r="D10" s="21"/>
      <c r="E10" s="28"/>
      <c r="F10" s="29"/>
      <c r="G10" s="29"/>
      <c r="H10" s="29"/>
      <c r="I10" s="30"/>
      <c r="J10" s="28"/>
      <c r="K10" s="29"/>
      <c r="L10" s="29"/>
      <c r="M10" s="29"/>
      <c r="N10" s="29"/>
      <c r="O10" s="28"/>
      <c r="P10" s="29"/>
      <c r="Q10" s="29"/>
      <c r="R10" s="29"/>
      <c r="S10" s="30"/>
      <c r="T10" s="28"/>
      <c r="U10" s="29"/>
      <c r="V10" s="29"/>
      <c r="W10" s="29"/>
      <c r="X10" s="30"/>
      <c r="Y10" s="31"/>
      <c r="Z10" s="32"/>
      <c r="AA10" s="32"/>
      <c r="AB10" s="32"/>
      <c r="AC10" s="32"/>
      <c r="AD10" s="32"/>
      <c r="AE10" s="32"/>
      <c r="AF10" s="32"/>
      <c r="AG10" s="32"/>
      <c r="AH10" s="32"/>
      <c r="AI10" s="33"/>
      <c r="AJ10" s="31"/>
      <c r="AK10" s="32"/>
      <c r="AL10" s="32"/>
      <c r="AM10" s="33"/>
      <c r="AN10" s="28"/>
      <c r="AO10" s="29"/>
      <c r="AP10" s="29"/>
      <c r="AQ10" s="29"/>
      <c r="AR10" s="29"/>
      <c r="AS10" s="29"/>
      <c r="AT10" s="30"/>
      <c r="AU10" s="28"/>
      <c r="AV10" s="29"/>
      <c r="AW10" s="29"/>
      <c r="AX10" s="29"/>
      <c r="AY10" s="29"/>
      <c r="AZ10" s="30"/>
      <c r="BA10" s="28"/>
      <c r="BB10" s="29"/>
      <c r="BC10" s="29"/>
      <c r="BD10" s="29"/>
      <c r="BE10" s="30"/>
      <c r="BF10" s="28"/>
      <c r="BG10" s="29"/>
      <c r="BH10" s="29"/>
      <c r="BI10" s="29"/>
      <c r="BJ10" s="30"/>
    </row>
    <row r="11" spans="1:62" s="17" customFormat="1" ht="15" customHeight="1">
      <c r="A11" s="20"/>
      <c r="B11" s="21"/>
      <c r="C11" s="21"/>
      <c r="D11" s="21"/>
      <c r="E11" s="11" t="s">
        <v>30</v>
      </c>
      <c r="F11" s="34" t="s">
        <v>31</v>
      </c>
      <c r="G11" s="34" t="s">
        <v>32</v>
      </c>
      <c r="H11" s="34" t="s">
        <v>33</v>
      </c>
      <c r="I11" s="34" t="s">
        <v>34</v>
      </c>
      <c r="J11" s="11" t="s">
        <v>30</v>
      </c>
      <c r="K11" s="34" t="s">
        <v>31</v>
      </c>
      <c r="L11" s="34" t="s">
        <v>35</v>
      </c>
      <c r="M11" s="34" t="s">
        <v>33</v>
      </c>
      <c r="N11" s="35" t="s">
        <v>34</v>
      </c>
      <c r="O11" s="36" t="s">
        <v>36</v>
      </c>
      <c r="P11" s="37" t="s">
        <v>37</v>
      </c>
      <c r="Q11" s="37" t="s">
        <v>38</v>
      </c>
      <c r="R11" s="38" t="s">
        <v>39</v>
      </c>
      <c r="S11" s="39" t="s">
        <v>40</v>
      </c>
      <c r="T11" s="40" t="s">
        <v>36</v>
      </c>
      <c r="U11" s="34" t="s">
        <v>37</v>
      </c>
      <c r="V11" s="34" t="s">
        <v>38</v>
      </c>
      <c r="W11" s="41" t="s">
        <v>39</v>
      </c>
      <c r="X11" s="34" t="s">
        <v>40</v>
      </c>
      <c r="Y11" s="36" t="s">
        <v>41</v>
      </c>
      <c r="Z11" s="42"/>
      <c r="AA11" s="43"/>
      <c r="AB11" s="40" t="s">
        <v>42</v>
      </c>
      <c r="AC11" s="34" t="s">
        <v>43</v>
      </c>
      <c r="AD11" s="34" t="s">
        <v>44</v>
      </c>
      <c r="AE11" s="34" t="s">
        <v>104</v>
      </c>
      <c r="AF11" s="34" t="s">
        <v>46</v>
      </c>
      <c r="AG11" s="34" t="s">
        <v>105</v>
      </c>
      <c r="AH11" s="34" t="s">
        <v>106</v>
      </c>
      <c r="AI11" s="34" t="s">
        <v>49</v>
      </c>
      <c r="AJ11" s="34" t="s">
        <v>36</v>
      </c>
      <c r="AK11" s="34" t="s">
        <v>37</v>
      </c>
      <c r="AL11" s="34" t="s">
        <v>38</v>
      </c>
      <c r="AM11" s="41" t="s">
        <v>39</v>
      </c>
      <c r="AN11" s="12" t="s">
        <v>51</v>
      </c>
      <c r="AO11" s="235"/>
      <c r="AP11" s="12" t="s">
        <v>52</v>
      </c>
      <c r="AQ11" s="235"/>
      <c r="AR11" s="12" t="s">
        <v>53</v>
      </c>
      <c r="AS11" s="12" t="s">
        <v>54</v>
      </c>
      <c r="AT11" s="12" t="s">
        <v>55</v>
      </c>
      <c r="AU11" s="12" t="s">
        <v>51</v>
      </c>
      <c r="AV11" s="235"/>
      <c r="AW11" s="12" t="s">
        <v>52</v>
      </c>
      <c r="AX11" s="12" t="s">
        <v>53</v>
      </c>
      <c r="AY11" s="12" t="s">
        <v>54</v>
      </c>
      <c r="AZ11" s="12" t="s">
        <v>55</v>
      </c>
      <c r="BA11" s="12" t="s">
        <v>51</v>
      </c>
      <c r="BB11" s="12" t="s">
        <v>52</v>
      </c>
      <c r="BC11" s="12" t="s">
        <v>53</v>
      </c>
      <c r="BD11" s="12" t="s">
        <v>54</v>
      </c>
      <c r="BE11" s="12" t="s">
        <v>55</v>
      </c>
      <c r="BF11" s="12" t="s">
        <v>51</v>
      </c>
      <c r="BG11" s="12" t="s">
        <v>52</v>
      </c>
      <c r="BH11" s="12" t="s">
        <v>53</v>
      </c>
      <c r="BI11" s="12" t="s">
        <v>54</v>
      </c>
      <c r="BJ11" s="12" t="s">
        <v>55</v>
      </c>
    </row>
    <row r="12" spans="1:62" s="17" customFormat="1" ht="15">
      <c r="A12" s="20"/>
      <c r="B12" s="21"/>
      <c r="C12" s="21"/>
      <c r="D12" s="21"/>
      <c r="E12" s="20"/>
      <c r="F12" s="46"/>
      <c r="G12" s="46"/>
      <c r="H12" s="46"/>
      <c r="I12" s="46"/>
      <c r="J12" s="20"/>
      <c r="K12" s="46"/>
      <c r="L12" s="46"/>
      <c r="M12" s="46"/>
      <c r="N12" s="47"/>
      <c r="O12" s="48"/>
      <c r="P12" s="49"/>
      <c r="Q12" s="49"/>
      <c r="R12" s="50"/>
      <c r="S12" s="51"/>
      <c r="T12" s="52"/>
      <c r="U12" s="46"/>
      <c r="V12" s="46"/>
      <c r="W12" s="53"/>
      <c r="X12" s="46"/>
      <c r="Y12" s="54"/>
      <c r="Z12" s="55"/>
      <c r="AA12" s="56"/>
      <c r="AB12" s="52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53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</row>
    <row r="13" spans="1:62" s="17" customFormat="1" ht="15">
      <c r="A13" s="20"/>
      <c r="B13" s="21"/>
      <c r="C13" s="21"/>
      <c r="D13" s="21"/>
      <c r="E13" s="20"/>
      <c r="F13" s="46"/>
      <c r="G13" s="46"/>
      <c r="H13" s="46"/>
      <c r="I13" s="46"/>
      <c r="J13" s="20"/>
      <c r="K13" s="46"/>
      <c r="L13" s="46"/>
      <c r="M13" s="46"/>
      <c r="N13" s="47"/>
      <c r="O13" s="48"/>
      <c r="P13" s="49"/>
      <c r="Q13" s="49"/>
      <c r="R13" s="50"/>
      <c r="S13" s="51"/>
      <c r="T13" s="52"/>
      <c r="U13" s="46"/>
      <c r="V13" s="46"/>
      <c r="W13" s="53"/>
      <c r="X13" s="46"/>
      <c r="Y13" s="54"/>
      <c r="Z13" s="55"/>
      <c r="AA13" s="56"/>
      <c r="AB13" s="52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53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</row>
    <row r="14" spans="1:62" s="17" customFormat="1" ht="15">
      <c r="A14" s="20"/>
      <c r="B14" s="21"/>
      <c r="C14" s="21"/>
      <c r="D14" s="21"/>
      <c r="E14" s="20"/>
      <c r="F14" s="46"/>
      <c r="G14" s="46"/>
      <c r="H14" s="46"/>
      <c r="I14" s="46"/>
      <c r="J14" s="20"/>
      <c r="K14" s="46"/>
      <c r="L14" s="46"/>
      <c r="M14" s="46"/>
      <c r="N14" s="47"/>
      <c r="O14" s="48"/>
      <c r="P14" s="49"/>
      <c r="Q14" s="49"/>
      <c r="R14" s="50"/>
      <c r="S14" s="51"/>
      <c r="T14" s="52"/>
      <c r="U14" s="46"/>
      <c r="V14" s="46"/>
      <c r="W14" s="53"/>
      <c r="X14" s="46"/>
      <c r="Y14" s="54"/>
      <c r="Z14" s="55"/>
      <c r="AA14" s="56"/>
      <c r="AB14" s="52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53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</row>
    <row r="15" spans="1:62" s="17" customFormat="1" ht="87" customHeight="1">
      <c r="A15" s="58"/>
      <c r="B15" s="57"/>
      <c r="C15" s="57"/>
      <c r="D15" s="57"/>
      <c r="E15" s="58"/>
      <c r="F15" s="59"/>
      <c r="G15" s="59"/>
      <c r="H15" s="59"/>
      <c r="I15" s="59"/>
      <c r="J15" s="58"/>
      <c r="K15" s="59"/>
      <c r="L15" s="59"/>
      <c r="M15" s="59"/>
      <c r="N15" s="60"/>
      <c r="O15" s="61"/>
      <c r="P15" s="62"/>
      <c r="Q15" s="62"/>
      <c r="R15" s="63"/>
      <c r="S15" s="64"/>
      <c r="T15" s="65"/>
      <c r="U15" s="59"/>
      <c r="V15" s="59"/>
      <c r="W15" s="66"/>
      <c r="X15" s="59"/>
      <c r="Y15" s="67"/>
      <c r="Z15" s="68"/>
      <c r="AA15" s="69"/>
      <c r="AB15" s="65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66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</row>
    <row r="16" spans="1:63" ht="15">
      <c r="A16" s="140" t="s">
        <v>62</v>
      </c>
      <c r="B16" s="262">
        <f>B17+B18+B19+B20+B21+B22+B23+B24+B25</f>
        <v>14.25</v>
      </c>
      <c r="C16" s="142">
        <f>(BN2-(BN3-BN4)*BN5)*BN6*BN7*BN8</f>
        <v>85528.87199999999</v>
      </c>
      <c r="D16" s="142">
        <f>D17+D18+D19+D20+D21+D22+D23+D24+D25</f>
        <v>1218788.25</v>
      </c>
      <c r="E16" s="143"/>
      <c r="F16" s="144"/>
      <c r="G16" s="106"/>
      <c r="H16" s="144"/>
      <c r="I16" s="145"/>
      <c r="J16" s="143"/>
      <c r="K16" s="144"/>
      <c r="L16" s="144"/>
      <c r="M16" s="144"/>
      <c r="N16" s="146"/>
      <c r="O16" s="105"/>
      <c r="P16" s="100"/>
      <c r="Q16" s="100"/>
      <c r="R16" s="100"/>
      <c r="S16" s="107"/>
      <c r="T16" s="147"/>
      <c r="U16" s="144"/>
      <c r="V16" s="144"/>
      <c r="W16" s="145"/>
      <c r="X16" s="148"/>
      <c r="Y16" s="143">
        <f>Y17+Y18+Y19+Y20+Y21+Y22+Y23+Y24+Y25</f>
        <v>59095.70249967889</v>
      </c>
      <c r="Z16" s="144"/>
      <c r="AA16" s="144"/>
      <c r="AB16" s="144"/>
      <c r="AC16" s="144"/>
      <c r="AD16" s="144"/>
      <c r="AE16" s="146"/>
      <c r="AF16" s="108"/>
      <c r="AG16" s="100"/>
      <c r="AH16" s="100"/>
      <c r="AI16" s="99">
        <f>AI17+AI18+AI19+AI20+AI21+AI22+AI23+AI24+AI25</f>
        <v>252.5457371781149</v>
      </c>
      <c r="AJ16" s="147"/>
      <c r="AK16" s="144"/>
      <c r="AL16" s="144"/>
      <c r="AM16" s="145"/>
      <c r="AN16" s="143"/>
      <c r="AO16" s="147"/>
      <c r="AP16" s="144"/>
      <c r="AQ16" s="144"/>
      <c r="AR16" s="144"/>
      <c r="AS16" s="144"/>
      <c r="AT16" s="145"/>
      <c r="AU16" s="147"/>
      <c r="AV16" s="147"/>
      <c r="AW16" s="144"/>
      <c r="AX16" s="144"/>
      <c r="AY16" s="144"/>
      <c r="AZ16" s="145"/>
      <c r="BA16" s="147"/>
      <c r="BB16" s="144"/>
      <c r="BC16" s="144"/>
      <c r="BD16" s="144"/>
      <c r="BE16" s="145"/>
      <c r="BF16" s="147"/>
      <c r="BG16" s="144"/>
      <c r="BH16" s="144"/>
      <c r="BI16" s="144"/>
      <c r="BJ16" s="145"/>
      <c r="BK16" s="86"/>
    </row>
    <row r="17" spans="1:63" ht="15">
      <c r="A17" s="110" t="s">
        <v>63</v>
      </c>
      <c r="B17" s="111">
        <v>1.5</v>
      </c>
      <c r="C17" s="98">
        <f aca="true" t="shared" si="0" ref="C17:C35">ROUND(C16,0)</f>
        <v>85529</v>
      </c>
      <c r="D17" s="98">
        <f aca="true" t="shared" si="1" ref="D17:D26">B17*C17</f>
        <v>128293.5</v>
      </c>
      <c r="E17" s="112">
        <f aca="true" t="shared" si="2" ref="E17:E26">D17/S17</f>
        <v>23.649980291683093</v>
      </c>
      <c r="F17" s="102">
        <v>30</v>
      </c>
      <c r="G17" s="113">
        <f aca="true" t="shared" si="3" ref="G17:G23">F17/1.3</f>
        <v>23.076923076923077</v>
      </c>
      <c r="H17" s="102">
        <f aca="true" t="shared" si="4" ref="H17:H26">F17</f>
        <v>30</v>
      </c>
      <c r="I17" s="114">
        <f aca="true" t="shared" si="5" ref="I17:I26">G17/1.3</f>
        <v>17.75147928994083</v>
      </c>
      <c r="J17" s="112">
        <f aca="true" t="shared" si="6" ref="J17:J26">D17/X17</f>
        <v>15.766653527788728</v>
      </c>
      <c r="K17" s="102">
        <f aca="true" t="shared" si="7" ref="K17:K23">F17/1.5</f>
        <v>20</v>
      </c>
      <c r="L17" s="102">
        <f aca="true" t="shared" si="8" ref="L17:L23">K17/1.3</f>
        <v>15.384615384615383</v>
      </c>
      <c r="M17" s="102">
        <f aca="true" t="shared" si="9" ref="M17:M26">H17/1.5</f>
        <v>20</v>
      </c>
      <c r="N17" s="115">
        <f aca="true" t="shared" si="10" ref="N17:N26">I17/1.5</f>
        <v>11.834319526627219</v>
      </c>
      <c r="O17" s="112">
        <f aca="true" t="shared" si="11" ref="O17:O26">(D17*AJ17/100)/F17</f>
        <v>1625.051</v>
      </c>
      <c r="P17" s="102">
        <f aca="true" t="shared" si="12" ref="P17:P26">(D17*AK17/100)/G17</f>
        <v>1779.0031999999999</v>
      </c>
      <c r="Q17" s="102">
        <f aca="true" t="shared" si="13" ref="Q17:Q26">(D17*AL17/100)/H17</f>
        <v>213.82250000000002</v>
      </c>
      <c r="R17" s="102">
        <f aca="true" t="shared" si="14" ref="R17:R26">(D17*AM17/100)/I17</f>
        <v>1806.800125</v>
      </c>
      <c r="S17" s="114">
        <f aca="true" t="shared" si="15" ref="S17:S26">O17+P17+Q17+R17</f>
        <v>5424.676825</v>
      </c>
      <c r="T17" s="101">
        <f aca="true" t="shared" si="16" ref="T17:T26">(D17*AJ17/100)/K17</f>
        <v>2437.5765</v>
      </c>
      <c r="U17" s="101">
        <f aca="true" t="shared" si="17" ref="U17:U26">(D17*AK17/100)/L17</f>
        <v>2668.5048</v>
      </c>
      <c r="V17" s="101">
        <f aca="true" t="shared" si="18" ref="V17:V23">(D17*AL17/100)/M17</f>
        <v>320.73375</v>
      </c>
      <c r="W17" s="101">
        <f aca="true" t="shared" si="19" ref="W17:W23">(D17*AM17/100)/N17</f>
        <v>2710.2001875</v>
      </c>
      <c r="X17" s="116">
        <f aca="true" t="shared" si="20" ref="X17:X26">T17+U17+V17+W17</f>
        <v>8137.0152375</v>
      </c>
      <c r="Y17" s="112">
        <f aca="true" t="shared" si="21" ref="Y17:Y26">D17/E17</f>
        <v>5424.676825</v>
      </c>
      <c r="Z17" s="113"/>
      <c r="AA17" s="113"/>
      <c r="AB17" s="113">
        <f aca="true" t="shared" si="22" ref="AB17:AB26">D17/J17</f>
        <v>8137.0152375</v>
      </c>
      <c r="AC17" s="102">
        <f aca="true" t="shared" si="23" ref="AC17:AC26">C17/E17</f>
        <v>3616.4512166666664</v>
      </c>
      <c r="AD17" s="102">
        <f aca="true" t="shared" si="24" ref="AD17:AD26">AC17/$BP$2</f>
        <v>15.454919729344729</v>
      </c>
      <c r="AE17" s="115">
        <f aca="true" t="shared" si="25" ref="AE17:AE26">AD17*1.5</f>
        <v>23.182379594017092</v>
      </c>
      <c r="AF17" s="115">
        <f aca="true" t="shared" si="26" ref="AF17:AF26">C17/J17/$BP$2</f>
        <v>23.182379594017092</v>
      </c>
      <c r="AG17" s="102">
        <f aca="true" t="shared" si="27" ref="AG17:AG26">AD17/4</f>
        <v>3.8637299323361822</v>
      </c>
      <c r="AH17" s="102">
        <f aca="true" t="shared" si="28" ref="AH17:AH26">AD17/2</f>
        <v>7.7274598646723645</v>
      </c>
      <c r="AI17" s="99">
        <f aca="true" t="shared" si="29" ref="AI17:AI26">AD17*B17</f>
        <v>23.182379594017092</v>
      </c>
      <c r="AJ17" s="101">
        <v>38</v>
      </c>
      <c r="AK17" s="102">
        <f aca="true" t="shared" si="30" ref="AK17:AK27">100-AJ17-AL17-AM17</f>
        <v>32</v>
      </c>
      <c r="AL17" s="102">
        <v>5</v>
      </c>
      <c r="AM17" s="114">
        <v>25</v>
      </c>
      <c r="AN17" s="112">
        <f aca="true" t="shared" si="31" ref="AN17:AN27">AP17+AR17+AS17+AT17</f>
        <v>15.45491972934473</v>
      </c>
      <c r="AO17" s="101"/>
      <c r="AP17" s="102">
        <f aca="true" t="shared" si="32" ref="AP17:AP27">AD17*AJ17%</f>
        <v>5.872869497150997</v>
      </c>
      <c r="AQ17" s="102"/>
      <c r="AR17" s="102">
        <f aca="true" t="shared" si="33" ref="AR17:AR27">AD17*AK17%</f>
        <v>4.945574313390313</v>
      </c>
      <c r="AS17" s="102">
        <f aca="true" t="shared" si="34" ref="AS17:AS27">AD17*AL17%</f>
        <v>0.7727459864672365</v>
      </c>
      <c r="AT17" s="114">
        <f aca="true" t="shared" si="35" ref="AT17:AT27">AD17*AM17%</f>
        <v>3.8637299323361822</v>
      </c>
      <c r="AU17" s="101">
        <f aca="true" t="shared" si="36" ref="AU17:AU26">AW17+AX17+AY17+AZ17</f>
        <v>23.182379594017092</v>
      </c>
      <c r="AV17" s="101"/>
      <c r="AW17" s="102">
        <f aca="true" t="shared" si="37" ref="AW17:AW28">AE17*AJ17%</f>
        <v>8.809304245726496</v>
      </c>
      <c r="AX17" s="102">
        <f aca="true" t="shared" si="38" ref="AX17:AX27">AE17*AK17%</f>
        <v>7.41836147008547</v>
      </c>
      <c r="AY17" s="102">
        <f aca="true" t="shared" si="39" ref="AY17:AY27">AE17*AL17%</f>
        <v>1.1591189797008548</v>
      </c>
      <c r="AZ17" s="114">
        <f aca="true" t="shared" si="40" ref="AZ17:AZ27">AE17*AM17%</f>
        <v>5.795594898504273</v>
      </c>
      <c r="BA17" s="101">
        <f aca="true" t="shared" si="41" ref="BA17:BA26">BB17+BC17+BD17+BE17</f>
        <v>3.8637299323361827</v>
      </c>
      <c r="BB17" s="102">
        <f aca="true" t="shared" si="42" ref="BB17:BB27">AG17*AJ17%</f>
        <v>1.4682173742877493</v>
      </c>
      <c r="BC17" s="102">
        <f aca="true" t="shared" si="43" ref="BC17:BC27">AG17*AK17%</f>
        <v>1.2363935783475783</v>
      </c>
      <c r="BD17" s="102">
        <f aca="true" t="shared" si="44" ref="BD17:BD27">AG17*AL17%</f>
        <v>0.19318649661680912</v>
      </c>
      <c r="BE17" s="102">
        <f aca="true" t="shared" si="45" ref="BE17:BE27">AG17*AM17%</f>
        <v>0.9659324830840456</v>
      </c>
      <c r="BF17" s="101">
        <f aca="true" t="shared" si="46" ref="BF17:BF26">BG17+BH17+BI17+BJ17</f>
        <v>7.727459864672365</v>
      </c>
      <c r="BG17" s="102">
        <f aca="true" t="shared" si="47" ref="BG17:BG26">AH17*AJ17%</f>
        <v>2.9364347485754987</v>
      </c>
      <c r="BH17" s="102">
        <f aca="true" t="shared" si="48" ref="BH17:BH26">AH17*AK17%</f>
        <v>2.4727871566951567</v>
      </c>
      <c r="BI17" s="102">
        <f aca="true" t="shared" si="49" ref="BI17:BI26">AH17*AL17%</f>
        <v>0.38637299323361823</v>
      </c>
      <c r="BJ17" s="102">
        <f aca="true" t="shared" si="50" ref="BJ17:BJ26">AH17*AM17%</f>
        <v>1.9318649661680911</v>
      </c>
      <c r="BK17" s="86"/>
    </row>
    <row r="18" spans="1:63" ht="15">
      <c r="A18" s="110" t="s">
        <v>64</v>
      </c>
      <c r="B18" s="111">
        <v>1.5</v>
      </c>
      <c r="C18" s="98">
        <f t="shared" si="0"/>
        <v>85529</v>
      </c>
      <c r="D18" s="98">
        <f t="shared" si="1"/>
        <v>128293.5</v>
      </c>
      <c r="E18" s="112">
        <f t="shared" si="2"/>
        <v>19.4325689856199</v>
      </c>
      <c r="F18" s="102">
        <v>25</v>
      </c>
      <c r="G18" s="113">
        <f t="shared" si="3"/>
        <v>19.23076923076923</v>
      </c>
      <c r="H18" s="102">
        <f t="shared" si="4"/>
        <v>25</v>
      </c>
      <c r="I18" s="114">
        <f t="shared" si="5"/>
        <v>14.792899408284022</v>
      </c>
      <c r="J18" s="112">
        <f t="shared" si="6"/>
        <v>12.955045990413264</v>
      </c>
      <c r="K18" s="102">
        <f t="shared" si="7"/>
        <v>16.666666666666668</v>
      </c>
      <c r="L18" s="102">
        <f t="shared" si="8"/>
        <v>12.820512820512821</v>
      </c>
      <c r="M18" s="102">
        <f t="shared" si="9"/>
        <v>16.666666666666668</v>
      </c>
      <c r="N18" s="115">
        <f t="shared" si="10"/>
        <v>9.861932938856015</v>
      </c>
      <c r="O18" s="112">
        <f t="shared" si="11"/>
        <v>1642.1568</v>
      </c>
      <c r="P18" s="102">
        <f t="shared" si="12"/>
        <v>2535.07956</v>
      </c>
      <c r="Q18" s="102">
        <f t="shared" si="13"/>
        <v>256.587</v>
      </c>
      <c r="R18" s="102">
        <f t="shared" si="14"/>
        <v>2168.16015</v>
      </c>
      <c r="S18" s="114">
        <f t="shared" si="15"/>
        <v>6601.98351</v>
      </c>
      <c r="T18" s="101">
        <f t="shared" si="16"/>
        <v>2463.2351999999996</v>
      </c>
      <c r="U18" s="101">
        <f t="shared" si="17"/>
        <v>3802.6193399999997</v>
      </c>
      <c r="V18" s="101">
        <f t="shared" si="18"/>
        <v>384.8805</v>
      </c>
      <c r="W18" s="101">
        <f t="shared" si="19"/>
        <v>3252.2402250000005</v>
      </c>
      <c r="X18" s="116">
        <f t="shared" si="20"/>
        <v>9902.975265000001</v>
      </c>
      <c r="Y18" s="112">
        <f t="shared" si="21"/>
        <v>6601.98351</v>
      </c>
      <c r="Z18" s="113"/>
      <c r="AA18" s="113"/>
      <c r="AB18" s="113">
        <f t="shared" si="22"/>
        <v>9902.975265000001</v>
      </c>
      <c r="AC18" s="102">
        <f t="shared" si="23"/>
        <v>4401.32234</v>
      </c>
      <c r="AD18" s="102">
        <f t="shared" si="24"/>
        <v>18.809069829059826</v>
      </c>
      <c r="AE18" s="115">
        <f t="shared" si="25"/>
        <v>28.21360474358974</v>
      </c>
      <c r="AF18" s="115">
        <f t="shared" si="26"/>
        <v>28.213604743589748</v>
      </c>
      <c r="AG18" s="102">
        <f t="shared" si="27"/>
        <v>4.7022674572649565</v>
      </c>
      <c r="AH18" s="102">
        <f t="shared" si="28"/>
        <v>9.404534914529913</v>
      </c>
      <c r="AI18" s="99">
        <f t="shared" si="29"/>
        <v>28.21360474358974</v>
      </c>
      <c r="AJ18" s="101">
        <v>32</v>
      </c>
      <c r="AK18" s="102">
        <f t="shared" si="30"/>
        <v>38</v>
      </c>
      <c r="AL18" s="102">
        <v>5</v>
      </c>
      <c r="AM18" s="114">
        <v>25</v>
      </c>
      <c r="AN18" s="112">
        <f t="shared" si="31"/>
        <v>18.809069829059826</v>
      </c>
      <c r="AO18" s="101">
        <f aca="true" t="shared" si="51" ref="AO18:AO34">AN18*B18</f>
        <v>28.21360474358974</v>
      </c>
      <c r="AP18" s="102">
        <f t="shared" si="32"/>
        <v>6.018902345299145</v>
      </c>
      <c r="AQ18" s="102">
        <f aca="true" t="shared" si="52" ref="AQ18:AQ26">AP18*B18</f>
        <v>9.028353517948716</v>
      </c>
      <c r="AR18" s="102">
        <f t="shared" si="33"/>
        <v>7.147446535042734</v>
      </c>
      <c r="AS18" s="102">
        <f t="shared" si="34"/>
        <v>0.9404534914529914</v>
      </c>
      <c r="AT18" s="114">
        <f t="shared" si="35"/>
        <v>4.7022674572649565</v>
      </c>
      <c r="AU18" s="101">
        <f t="shared" si="36"/>
        <v>28.213604743589745</v>
      </c>
      <c r="AV18" s="101"/>
      <c r="AW18" s="102">
        <f t="shared" si="37"/>
        <v>9.028353517948718</v>
      </c>
      <c r="AX18" s="102">
        <f t="shared" si="38"/>
        <v>10.721169802564102</v>
      </c>
      <c r="AY18" s="102">
        <f t="shared" si="39"/>
        <v>1.410680237179487</v>
      </c>
      <c r="AZ18" s="114">
        <f t="shared" si="40"/>
        <v>7.053401185897435</v>
      </c>
      <c r="BA18" s="101">
        <f t="shared" si="41"/>
        <v>4.7022674572649565</v>
      </c>
      <c r="BB18" s="102">
        <f t="shared" si="42"/>
        <v>1.5047255863247861</v>
      </c>
      <c r="BC18" s="102">
        <f t="shared" si="43"/>
        <v>1.7868616337606835</v>
      </c>
      <c r="BD18" s="102">
        <f t="shared" si="44"/>
        <v>0.23511337286324785</v>
      </c>
      <c r="BE18" s="102">
        <f t="shared" si="45"/>
        <v>1.1755668643162391</v>
      </c>
      <c r="BF18" s="101">
        <f t="shared" si="46"/>
        <v>9.404534914529913</v>
      </c>
      <c r="BG18" s="102">
        <f t="shared" si="47"/>
        <v>3.0094511726495723</v>
      </c>
      <c r="BH18" s="102">
        <f t="shared" si="48"/>
        <v>3.573723267521367</v>
      </c>
      <c r="BI18" s="102">
        <f t="shared" si="49"/>
        <v>0.4702267457264957</v>
      </c>
      <c r="BJ18" s="102">
        <f t="shared" si="50"/>
        <v>2.3511337286324783</v>
      </c>
      <c r="BK18" s="86"/>
    </row>
    <row r="19" spans="1:63" ht="15">
      <c r="A19" s="110" t="s">
        <v>65</v>
      </c>
      <c r="B19" s="111">
        <v>1.5</v>
      </c>
      <c r="C19" s="98">
        <f t="shared" si="0"/>
        <v>85529</v>
      </c>
      <c r="D19" s="98">
        <f t="shared" si="1"/>
        <v>128293.5</v>
      </c>
      <c r="E19" s="112">
        <f t="shared" si="2"/>
        <v>20.38320423970648</v>
      </c>
      <c r="F19" s="102">
        <v>25</v>
      </c>
      <c r="G19" s="113">
        <f t="shared" si="3"/>
        <v>19.23076923076923</v>
      </c>
      <c r="H19" s="102">
        <f t="shared" si="4"/>
        <v>25</v>
      </c>
      <c r="I19" s="114">
        <f t="shared" si="5"/>
        <v>14.792899408284022</v>
      </c>
      <c r="J19" s="112">
        <f t="shared" si="6"/>
        <v>13.588802826470985</v>
      </c>
      <c r="K19" s="102">
        <f t="shared" si="7"/>
        <v>16.666666666666668</v>
      </c>
      <c r="L19" s="102">
        <f t="shared" si="8"/>
        <v>12.820512820512821</v>
      </c>
      <c r="M19" s="102">
        <f t="shared" si="9"/>
        <v>16.666666666666668</v>
      </c>
      <c r="N19" s="115">
        <f t="shared" si="10"/>
        <v>9.861932938856015</v>
      </c>
      <c r="O19" s="112">
        <f t="shared" si="11"/>
        <v>2411.9178</v>
      </c>
      <c r="P19" s="102">
        <f t="shared" si="12"/>
        <v>1200.82716</v>
      </c>
      <c r="Q19" s="102">
        <f t="shared" si="13"/>
        <v>513.174</v>
      </c>
      <c r="R19" s="102">
        <f t="shared" si="14"/>
        <v>2168.16015</v>
      </c>
      <c r="S19" s="114">
        <f t="shared" si="15"/>
        <v>6294.079110000001</v>
      </c>
      <c r="T19" s="101">
        <f t="shared" si="16"/>
        <v>3617.8767</v>
      </c>
      <c r="U19" s="101">
        <f t="shared" si="17"/>
        <v>1801.24074</v>
      </c>
      <c r="V19" s="101">
        <f t="shared" si="18"/>
        <v>769.761</v>
      </c>
      <c r="W19" s="101">
        <f t="shared" si="19"/>
        <v>3252.2402250000005</v>
      </c>
      <c r="X19" s="116">
        <f t="shared" si="20"/>
        <v>9441.118665000002</v>
      </c>
      <c r="Y19" s="112">
        <f t="shared" si="21"/>
        <v>6294.079110000001</v>
      </c>
      <c r="Z19" s="113"/>
      <c r="AA19" s="113"/>
      <c r="AB19" s="113">
        <f t="shared" si="22"/>
        <v>9441.118665000002</v>
      </c>
      <c r="AC19" s="102">
        <f t="shared" si="23"/>
        <v>4196.05274</v>
      </c>
      <c r="AD19" s="102">
        <f t="shared" si="24"/>
        <v>17.931849316239315</v>
      </c>
      <c r="AE19" s="115">
        <f t="shared" si="25"/>
        <v>26.897773974358973</v>
      </c>
      <c r="AF19" s="115">
        <f t="shared" si="26"/>
        <v>26.89777397435898</v>
      </c>
      <c r="AG19" s="102">
        <f t="shared" si="27"/>
        <v>4.482962329059829</v>
      </c>
      <c r="AH19" s="102">
        <f t="shared" si="28"/>
        <v>8.965924658119658</v>
      </c>
      <c r="AI19" s="99">
        <f t="shared" si="29"/>
        <v>26.897773974358973</v>
      </c>
      <c r="AJ19" s="101">
        <v>47</v>
      </c>
      <c r="AK19" s="102">
        <f t="shared" si="30"/>
        <v>18</v>
      </c>
      <c r="AL19" s="102">
        <v>10</v>
      </c>
      <c r="AM19" s="114">
        <v>25</v>
      </c>
      <c r="AN19" s="112">
        <f t="shared" si="31"/>
        <v>17.931849316239315</v>
      </c>
      <c r="AO19" s="101">
        <f t="shared" si="51"/>
        <v>26.897773974358973</v>
      </c>
      <c r="AP19" s="102">
        <f t="shared" si="32"/>
        <v>8.427969178632477</v>
      </c>
      <c r="AQ19" s="102">
        <f t="shared" si="52"/>
        <v>12.641953767948715</v>
      </c>
      <c r="AR19" s="102">
        <f t="shared" si="33"/>
        <v>3.2277328769230764</v>
      </c>
      <c r="AS19" s="102">
        <f t="shared" si="34"/>
        <v>1.7931849316239317</v>
      </c>
      <c r="AT19" s="114">
        <f t="shared" si="35"/>
        <v>4.482962329059829</v>
      </c>
      <c r="AU19" s="101">
        <f t="shared" si="36"/>
        <v>26.897773974358973</v>
      </c>
      <c r="AV19" s="101"/>
      <c r="AW19" s="102">
        <f t="shared" si="37"/>
        <v>12.641953767948717</v>
      </c>
      <c r="AX19" s="102">
        <f t="shared" si="38"/>
        <v>4.841599315384615</v>
      </c>
      <c r="AY19" s="102">
        <f t="shared" si="39"/>
        <v>2.6897773974358974</v>
      </c>
      <c r="AZ19" s="114">
        <f t="shared" si="40"/>
        <v>6.724443493589743</v>
      </c>
      <c r="BA19" s="101">
        <f t="shared" si="41"/>
        <v>4.482962329059829</v>
      </c>
      <c r="BB19" s="102">
        <f t="shared" si="42"/>
        <v>2.106992294658119</v>
      </c>
      <c r="BC19" s="102">
        <f t="shared" si="43"/>
        <v>0.8069332192307691</v>
      </c>
      <c r="BD19" s="102">
        <f t="shared" si="44"/>
        <v>0.4482962329059829</v>
      </c>
      <c r="BE19" s="102">
        <f t="shared" si="45"/>
        <v>1.1207405822649572</v>
      </c>
      <c r="BF19" s="101">
        <f t="shared" si="46"/>
        <v>8.965924658119658</v>
      </c>
      <c r="BG19" s="102">
        <f t="shared" si="47"/>
        <v>4.213984589316238</v>
      </c>
      <c r="BH19" s="102">
        <f t="shared" si="48"/>
        <v>1.6138664384615382</v>
      </c>
      <c r="BI19" s="102">
        <f t="shared" si="49"/>
        <v>0.8965924658119658</v>
      </c>
      <c r="BJ19" s="102">
        <f t="shared" si="50"/>
        <v>2.2414811645299144</v>
      </c>
      <c r="BK19" s="86"/>
    </row>
    <row r="20" spans="1:63" ht="15">
      <c r="A20" s="110" t="s">
        <v>66</v>
      </c>
      <c r="B20" s="111">
        <v>1.5</v>
      </c>
      <c r="C20" s="98">
        <f t="shared" si="0"/>
        <v>85529</v>
      </c>
      <c r="D20" s="98">
        <f t="shared" si="1"/>
        <v>128293.5</v>
      </c>
      <c r="E20" s="112">
        <f t="shared" si="2"/>
        <v>23.59418010224145</v>
      </c>
      <c r="F20" s="102">
        <v>30</v>
      </c>
      <c r="G20" s="113">
        <f t="shared" si="3"/>
        <v>23.076923076923077</v>
      </c>
      <c r="H20" s="102">
        <f t="shared" si="4"/>
        <v>30</v>
      </c>
      <c r="I20" s="114">
        <f t="shared" si="5"/>
        <v>17.75147928994083</v>
      </c>
      <c r="J20" s="112">
        <f t="shared" si="6"/>
        <v>15.729453401494295</v>
      </c>
      <c r="K20" s="102">
        <f t="shared" si="7"/>
        <v>20</v>
      </c>
      <c r="L20" s="102">
        <f t="shared" si="8"/>
        <v>15.384615384615383</v>
      </c>
      <c r="M20" s="102">
        <f t="shared" si="9"/>
        <v>20</v>
      </c>
      <c r="N20" s="115">
        <f t="shared" si="10"/>
        <v>11.834319526627219</v>
      </c>
      <c r="O20" s="112">
        <f t="shared" si="11"/>
        <v>940.819</v>
      </c>
      <c r="P20" s="102">
        <f t="shared" si="12"/>
        <v>1834.59705</v>
      </c>
      <c r="Q20" s="102">
        <f t="shared" si="13"/>
        <v>855.2900000000001</v>
      </c>
      <c r="R20" s="102">
        <f t="shared" si="14"/>
        <v>1806.800125</v>
      </c>
      <c r="S20" s="114">
        <f t="shared" si="15"/>
        <v>5437.5061749999995</v>
      </c>
      <c r="T20" s="101">
        <f t="shared" si="16"/>
        <v>1411.2285</v>
      </c>
      <c r="U20" s="101">
        <f t="shared" si="17"/>
        <v>2751.8955750000005</v>
      </c>
      <c r="V20" s="101">
        <f t="shared" si="18"/>
        <v>1282.935</v>
      </c>
      <c r="W20" s="101">
        <f t="shared" si="19"/>
        <v>2710.2001875</v>
      </c>
      <c r="X20" s="116">
        <f t="shared" si="20"/>
        <v>8156.259262500002</v>
      </c>
      <c r="Y20" s="112">
        <f t="shared" si="21"/>
        <v>5437.5061749999995</v>
      </c>
      <c r="Z20" s="113"/>
      <c r="AA20" s="113"/>
      <c r="AB20" s="113">
        <f t="shared" si="22"/>
        <v>8156.259262500002</v>
      </c>
      <c r="AC20" s="102">
        <f t="shared" si="23"/>
        <v>3625.0041166666665</v>
      </c>
      <c r="AD20" s="102">
        <f t="shared" si="24"/>
        <v>15.491470584045583</v>
      </c>
      <c r="AE20" s="115">
        <f t="shared" si="25"/>
        <v>23.237205876068373</v>
      </c>
      <c r="AF20" s="115">
        <f t="shared" si="26"/>
        <v>23.237205876068384</v>
      </c>
      <c r="AG20" s="102">
        <f t="shared" si="27"/>
        <v>3.8728676460113958</v>
      </c>
      <c r="AH20" s="102">
        <f t="shared" si="28"/>
        <v>7.7457352920227915</v>
      </c>
      <c r="AI20" s="99">
        <f t="shared" si="29"/>
        <v>23.237205876068373</v>
      </c>
      <c r="AJ20" s="101">
        <v>22</v>
      </c>
      <c r="AK20" s="102">
        <f t="shared" si="30"/>
        <v>33</v>
      </c>
      <c r="AL20" s="102">
        <v>20</v>
      </c>
      <c r="AM20" s="114">
        <v>25</v>
      </c>
      <c r="AN20" s="112">
        <f t="shared" si="31"/>
        <v>15.491470584045583</v>
      </c>
      <c r="AO20" s="101">
        <f t="shared" si="51"/>
        <v>23.237205876068373</v>
      </c>
      <c r="AP20" s="102">
        <f t="shared" si="32"/>
        <v>3.4081235284900284</v>
      </c>
      <c r="AQ20" s="102">
        <f t="shared" si="52"/>
        <v>5.112185292735043</v>
      </c>
      <c r="AR20" s="102">
        <f t="shared" si="33"/>
        <v>5.112185292735043</v>
      </c>
      <c r="AS20" s="102">
        <f t="shared" si="34"/>
        <v>3.0982941168091167</v>
      </c>
      <c r="AT20" s="114">
        <f t="shared" si="35"/>
        <v>3.8728676460113958</v>
      </c>
      <c r="AU20" s="101">
        <f t="shared" si="36"/>
        <v>23.237205876068373</v>
      </c>
      <c r="AV20" s="101"/>
      <c r="AW20" s="102">
        <f t="shared" si="37"/>
        <v>5.112185292735042</v>
      </c>
      <c r="AX20" s="102">
        <f t="shared" si="38"/>
        <v>7.6682779391025635</v>
      </c>
      <c r="AY20" s="102">
        <f t="shared" si="39"/>
        <v>4.647441175213674</v>
      </c>
      <c r="AZ20" s="114">
        <f t="shared" si="40"/>
        <v>5.809301469017093</v>
      </c>
      <c r="BA20" s="101">
        <f t="shared" si="41"/>
        <v>3.8728676460113958</v>
      </c>
      <c r="BB20" s="102">
        <f t="shared" si="42"/>
        <v>0.8520308821225071</v>
      </c>
      <c r="BC20" s="102">
        <f t="shared" si="43"/>
        <v>1.2780463231837607</v>
      </c>
      <c r="BD20" s="102">
        <f t="shared" si="44"/>
        <v>0.7745735292022792</v>
      </c>
      <c r="BE20" s="102">
        <f t="shared" si="45"/>
        <v>0.9682169115028489</v>
      </c>
      <c r="BF20" s="101">
        <f t="shared" si="46"/>
        <v>7.7457352920227915</v>
      </c>
      <c r="BG20" s="102">
        <f t="shared" si="47"/>
        <v>1.7040617642450142</v>
      </c>
      <c r="BH20" s="102">
        <f t="shared" si="48"/>
        <v>2.5560926463675213</v>
      </c>
      <c r="BI20" s="102">
        <f t="shared" si="49"/>
        <v>1.5491470584045584</v>
      </c>
      <c r="BJ20" s="102">
        <f t="shared" si="50"/>
        <v>1.9364338230056979</v>
      </c>
      <c r="BK20" s="86"/>
    </row>
    <row r="21" spans="1:63" ht="15">
      <c r="A21" s="110" t="s">
        <v>66</v>
      </c>
      <c r="B21" s="111">
        <v>1.5</v>
      </c>
      <c r="C21" s="98">
        <f t="shared" si="0"/>
        <v>85529</v>
      </c>
      <c r="D21" s="98">
        <f t="shared" si="1"/>
        <v>128293.5</v>
      </c>
      <c r="E21" s="112">
        <f t="shared" si="2"/>
        <v>22.94455066921606</v>
      </c>
      <c r="F21" s="102">
        <v>30</v>
      </c>
      <c r="G21" s="113">
        <f t="shared" si="3"/>
        <v>23.076923076923077</v>
      </c>
      <c r="H21" s="102">
        <f t="shared" si="4"/>
        <v>30</v>
      </c>
      <c r="I21" s="114">
        <f t="shared" si="5"/>
        <v>17.75147928994083</v>
      </c>
      <c r="J21" s="112">
        <f t="shared" si="6"/>
        <v>15.296367112810705</v>
      </c>
      <c r="K21" s="102">
        <f t="shared" si="7"/>
        <v>20</v>
      </c>
      <c r="L21" s="102">
        <f t="shared" si="8"/>
        <v>15.384615384615383</v>
      </c>
      <c r="M21" s="102">
        <f t="shared" si="9"/>
        <v>20</v>
      </c>
      <c r="N21" s="115">
        <f t="shared" si="10"/>
        <v>11.834319526627219</v>
      </c>
      <c r="O21" s="112">
        <f t="shared" si="11"/>
        <v>1069.1125</v>
      </c>
      <c r="P21" s="102">
        <f t="shared" si="12"/>
        <v>2501.72325</v>
      </c>
      <c r="Q21" s="102">
        <f t="shared" si="13"/>
        <v>213.82250000000002</v>
      </c>
      <c r="R21" s="102">
        <f t="shared" si="14"/>
        <v>1806.800125</v>
      </c>
      <c r="S21" s="114">
        <f t="shared" si="15"/>
        <v>5591.458375</v>
      </c>
      <c r="T21" s="101">
        <f t="shared" si="16"/>
        <v>1603.66875</v>
      </c>
      <c r="U21" s="101">
        <f t="shared" si="17"/>
        <v>3752.584875</v>
      </c>
      <c r="V21" s="101">
        <f t="shared" si="18"/>
        <v>320.73375</v>
      </c>
      <c r="W21" s="101">
        <f t="shared" si="19"/>
        <v>2710.2001875</v>
      </c>
      <c r="X21" s="116">
        <f t="shared" si="20"/>
        <v>8387.187562500001</v>
      </c>
      <c r="Y21" s="112">
        <f t="shared" si="21"/>
        <v>5591.458375</v>
      </c>
      <c r="Z21" s="113"/>
      <c r="AA21" s="113"/>
      <c r="AB21" s="113">
        <f t="shared" si="22"/>
        <v>8387.187562500001</v>
      </c>
      <c r="AC21" s="102">
        <f t="shared" si="23"/>
        <v>3727.638916666667</v>
      </c>
      <c r="AD21" s="102">
        <f t="shared" si="24"/>
        <v>15.93008084045584</v>
      </c>
      <c r="AE21" s="115">
        <f t="shared" si="25"/>
        <v>23.89512126068376</v>
      </c>
      <c r="AF21" s="115">
        <f t="shared" si="26"/>
        <v>23.895121260683766</v>
      </c>
      <c r="AG21" s="102">
        <f t="shared" si="27"/>
        <v>3.98252021011396</v>
      </c>
      <c r="AH21" s="102">
        <f t="shared" si="28"/>
        <v>7.96504042022792</v>
      </c>
      <c r="AI21" s="99">
        <f t="shared" si="29"/>
        <v>23.89512126068376</v>
      </c>
      <c r="AJ21" s="101">
        <v>25</v>
      </c>
      <c r="AK21" s="102">
        <f t="shared" si="30"/>
        <v>45</v>
      </c>
      <c r="AL21" s="102">
        <v>5</v>
      </c>
      <c r="AM21" s="114">
        <v>25</v>
      </c>
      <c r="AN21" s="112">
        <f t="shared" si="31"/>
        <v>15.93008084045584</v>
      </c>
      <c r="AO21" s="101">
        <f t="shared" si="51"/>
        <v>23.89512126068376</v>
      </c>
      <c r="AP21" s="102">
        <f t="shared" si="32"/>
        <v>3.98252021011396</v>
      </c>
      <c r="AQ21" s="102">
        <f t="shared" si="52"/>
        <v>5.97378031517094</v>
      </c>
      <c r="AR21" s="102">
        <f t="shared" si="33"/>
        <v>7.168536378205128</v>
      </c>
      <c r="AS21" s="102">
        <f t="shared" si="34"/>
        <v>0.796504042022792</v>
      </c>
      <c r="AT21" s="114">
        <f t="shared" si="35"/>
        <v>3.98252021011396</v>
      </c>
      <c r="AU21" s="101">
        <f t="shared" si="36"/>
        <v>23.89512126068376</v>
      </c>
      <c r="AV21" s="101"/>
      <c r="AW21" s="102">
        <f t="shared" si="37"/>
        <v>5.97378031517094</v>
      </c>
      <c r="AX21" s="102">
        <f t="shared" si="38"/>
        <v>10.752804567307692</v>
      </c>
      <c r="AY21" s="102">
        <f t="shared" si="39"/>
        <v>1.194756063034188</v>
      </c>
      <c r="AZ21" s="114">
        <f t="shared" si="40"/>
        <v>5.97378031517094</v>
      </c>
      <c r="BA21" s="101">
        <f t="shared" si="41"/>
        <v>3.98252021011396</v>
      </c>
      <c r="BB21" s="102">
        <f t="shared" si="42"/>
        <v>0.99563005252849</v>
      </c>
      <c r="BC21" s="102">
        <f t="shared" si="43"/>
        <v>1.792134094551282</v>
      </c>
      <c r="BD21" s="102">
        <f t="shared" si="44"/>
        <v>0.199126010505698</v>
      </c>
      <c r="BE21" s="102">
        <f t="shared" si="45"/>
        <v>0.99563005252849</v>
      </c>
      <c r="BF21" s="101">
        <f t="shared" si="46"/>
        <v>7.96504042022792</v>
      </c>
      <c r="BG21" s="102">
        <f t="shared" si="47"/>
        <v>1.99126010505698</v>
      </c>
      <c r="BH21" s="102">
        <f t="shared" si="48"/>
        <v>3.584268189102564</v>
      </c>
      <c r="BI21" s="102">
        <f t="shared" si="49"/>
        <v>0.398252021011396</v>
      </c>
      <c r="BJ21" s="102">
        <f t="shared" si="50"/>
        <v>1.99126010505698</v>
      </c>
      <c r="BK21" s="86"/>
    </row>
    <row r="22" spans="1:63" ht="15">
      <c r="A22" s="110" t="s">
        <v>67</v>
      </c>
      <c r="B22" s="111">
        <v>4.25</v>
      </c>
      <c r="C22" s="98">
        <f t="shared" si="0"/>
        <v>85529</v>
      </c>
      <c r="D22" s="98">
        <f t="shared" si="1"/>
        <v>363498.25</v>
      </c>
      <c r="E22" s="112">
        <f t="shared" si="2"/>
        <v>19.896538002387587</v>
      </c>
      <c r="F22" s="102">
        <v>25</v>
      </c>
      <c r="G22" s="113">
        <f t="shared" si="3"/>
        <v>19.23076923076923</v>
      </c>
      <c r="H22" s="102">
        <f t="shared" si="4"/>
        <v>25</v>
      </c>
      <c r="I22" s="114">
        <f t="shared" si="5"/>
        <v>14.792899408284022</v>
      </c>
      <c r="J22" s="112">
        <f t="shared" si="6"/>
        <v>13.26435866825839</v>
      </c>
      <c r="K22" s="102">
        <f t="shared" si="7"/>
        <v>16.666666666666668</v>
      </c>
      <c r="L22" s="102">
        <f t="shared" si="8"/>
        <v>12.820512820512821</v>
      </c>
      <c r="M22" s="102">
        <f t="shared" si="9"/>
        <v>16.666666666666668</v>
      </c>
      <c r="N22" s="115">
        <f t="shared" si="10"/>
        <v>9.861932938856015</v>
      </c>
      <c r="O22" s="112">
        <f t="shared" si="11"/>
        <v>6106.770600000001</v>
      </c>
      <c r="P22" s="102">
        <f t="shared" si="12"/>
        <v>5292.53452</v>
      </c>
      <c r="Q22" s="102">
        <f t="shared" si="13"/>
        <v>726.9965</v>
      </c>
      <c r="R22" s="102">
        <f t="shared" si="14"/>
        <v>6143.120425000001</v>
      </c>
      <c r="S22" s="114">
        <f t="shared" si="15"/>
        <v>18269.422045</v>
      </c>
      <c r="T22" s="101">
        <f t="shared" si="16"/>
        <v>9160.1559</v>
      </c>
      <c r="U22" s="101">
        <f t="shared" si="17"/>
        <v>7938.801779999999</v>
      </c>
      <c r="V22" s="101">
        <f t="shared" si="18"/>
        <v>1090.4947499999998</v>
      </c>
      <c r="W22" s="101">
        <f t="shared" si="19"/>
        <v>9214.680637500001</v>
      </c>
      <c r="X22" s="116">
        <f t="shared" si="20"/>
        <v>27404.1330675</v>
      </c>
      <c r="Y22" s="112">
        <f t="shared" si="21"/>
        <v>18269.422045</v>
      </c>
      <c r="Z22" s="113"/>
      <c r="AA22" s="113"/>
      <c r="AB22" s="113">
        <f t="shared" si="22"/>
        <v>27404.1330675</v>
      </c>
      <c r="AC22" s="102">
        <f t="shared" si="23"/>
        <v>4298.68754</v>
      </c>
      <c r="AD22" s="102">
        <f t="shared" si="24"/>
        <v>18.370459572649573</v>
      </c>
      <c r="AE22" s="115">
        <f t="shared" si="25"/>
        <v>27.55568935897436</v>
      </c>
      <c r="AF22" s="115">
        <f t="shared" si="26"/>
        <v>27.555689358974355</v>
      </c>
      <c r="AG22" s="102">
        <f t="shared" si="27"/>
        <v>4.592614893162393</v>
      </c>
      <c r="AH22" s="102">
        <f t="shared" si="28"/>
        <v>9.185229786324786</v>
      </c>
      <c r="AI22" s="99">
        <f t="shared" si="29"/>
        <v>78.07445318376068</v>
      </c>
      <c r="AJ22" s="101">
        <v>42</v>
      </c>
      <c r="AK22" s="102">
        <f t="shared" si="30"/>
        <v>28</v>
      </c>
      <c r="AL22" s="102">
        <v>5</v>
      </c>
      <c r="AM22" s="114">
        <v>25</v>
      </c>
      <c r="AN22" s="112">
        <f t="shared" si="31"/>
        <v>18.370459572649573</v>
      </c>
      <c r="AO22" s="101">
        <f t="shared" si="51"/>
        <v>78.07445318376068</v>
      </c>
      <c r="AP22" s="102">
        <f t="shared" si="32"/>
        <v>7.71559302051282</v>
      </c>
      <c r="AQ22" s="102">
        <f t="shared" si="52"/>
        <v>32.79127033717948</v>
      </c>
      <c r="AR22" s="102">
        <f t="shared" si="33"/>
        <v>5.143728680341881</v>
      </c>
      <c r="AS22" s="102">
        <f t="shared" si="34"/>
        <v>0.9185229786324787</v>
      </c>
      <c r="AT22" s="114">
        <f t="shared" si="35"/>
        <v>4.592614893162393</v>
      </c>
      <c r="AU22" s="101">
        <f t="shared" si="36"/>
        <v>27.55568935897436</v>
      </c>
      <c r="AV22" s="101"/>
      <c r="AW22" s="102">
        <f t="shared" si="37"/>
        <v>11.57338953076923</v>
      </c>
      <c r="AX22" s="102">
        <f t="shared" si="38"/>
        <v>7.715593020512821</v>
      </c>
      <c r="AY22" s="102">
        <f t="shared" si="39"/>
        <v>1.3777844679487181</v>
      </c>
      <c r="AZ22" s="114">
        <f t="shared" si="40"/>
        <v>6.88892233974359</v>
      </c>
      <c r="BA22" s="101">
        <f t="shared" si="41"/>
        <v>4.592614893162393</v>
      </c>
      <c r="BB22" s="102">
        <f t="shared" si="42"/>
        <v>1.928898255128205</v>
      </c>
      <c r="BC22" s="102">
        <f t="shared" si="43"/>
        <v>1.2859321700854702</v>
      </c>
      <c r="BD22" s="102">
        <f t="shared" si="44"/>
        <v>0.22963074465811967</v>
      </c>
      <c r="BE22" s="102">
        <f t="shared" si="45"/>
        <v>1.1481537232905983</v>
      </c>
      <c r="BF22" s="101">
        <f t="shared" si="46"/>
        <v>9.185229786324786</v>
      </c>
      <c r="BG22" s="102">
        <f t="shared" si="47"/>
        <v>3.85779651025641</v>
      </c>
      <c r="BH22" s="102">
        <f t="shared" si="48"/>
        <v>2.5718643401709405</v>
      </c>
      <c r="BI22" s="102">
        <f t="shared" si="49"/>
        <v>0.45926148931623934</v>
      </c>
      <c r="BJ22" s="102">
        <f t="shared" si="50"/>
        <v>2.2963074465811966</v>
      </c>
      <c r="BK22" s="86"/>
    </row>
    <row r="23" spans="1:63" ht="15">
      <c r="A23" s="110" t="s">
        <v>68</v>
      </c>
      <c r="B23" s="111">
        <v>1</v>
      </c>
      <c r="C23" s="98">
        <f t="shared" si="0"/>
        <v>85529</v>
      </c>
      <c r="D23" s="98">
        <f t="shared" si="1"/>
        <v>85529</v>
      </c>
      <c r="E23" s="112">
        <f t="shared" si="2"/>
        <v>20.987174504469493</v>
      </c>
      <c r="F23" s="102">
        <v>27</v>
      </c>
      <c r="G23" s="113">
        <f t="shared" si="3"/>
        <v>20.76923076923077</v>
      </c>
      <c r="H23" s="102">
        <f t="shared" si="4"/>
        <v>27</v>
      </c>
      <c r="I23" s="114">
        <f t="shared" si="5"/>
        <v>15.976331360946746</v>
      </c>
      <c r="J23" s="112">
        <f t="shared" si="6"/>
        <v>13.991449669646329</v>
      </c>
      <c r="K23" s="102">
        <f t="shared" si="7"/>
        <v>18</v>
      </c>
      <c r="L23" s="102">
        <f t="shared" si="8"/>
        <v>13.846153846153845</v>
      </c>
      <c r="M23" s="102">
        <f t="shared" si="9"/>
        <v>18</v>
      </c>
      <c r="N23" s="115">
        <f t="shared" si="10"/>
        <v>10.650887573964498</v>
      </c>
      <c r="O23" s="112">
        <f t="shared" si="11"/>
        <v>1013.6770370370369</v>
      </c>
      <c r="P23" s="102">
        <f t="shared" si="12"/>
        <v>1564.863925925926</v>
      </c>
      <c r="Q23" s="102">
        <f t="shared" si="13"/>
        <v>158.38703703703703</v>
      </c>
      <c r="R23" s="102">
        <f t="shared" si="14"/>
        <v>1338.3704629629628</v>
      </c>
      <c r="S23" s="114">
        <f t="shared" si="15"/>
        <v>4075.2984629629627</v>
      </c>
      <c r="T23" s="101">
        <f t="shared" si="16"/>
        <v>1520.5155555555555</v>
      </c>
      <c r="U23" s="101">
        <f t="shared" si="17"/>
        <v>2347.2958888888893</v>
      </c>
      <c r="V23" s="101">
        <f t="shared" si="18"/>
        <v>237.58055555555555</v>
      </c>
      <c r="W23" s="101">
        <f t="shared" si="19"/>
        <v>2007.5556944444443</v>
      </c>
      <c r="X23" s="116">
        <f t="shared" si="20"/>
        <v>6112.947694444444</v>
      </c>
      <c r="Y23" s="112">
        <f t="shared" si="21"/>
        <v>4075.2984629629623</v>
      </c>
      <c r="Z23" s="113"/>
      <c r="AA23" s="113"/>
      <c r="AB23" s="113">
        <f t="shared" si="22"/>
        <v>6112.947694444444</v>
      </c>
      <c r="AC23" s="102">
        <f t="shared" si="23"/>
        <v>4075.2984629629623</v>
      </c>
      <c r="AD23" s="102">
        <f t="shared" si="24"/>
        <v>17.415805397277616</v>
      </c>
      <c r="AE23" s="115">
        <f t="shared" si="25"/>
        <v>26.123708095916424</v>
      </c>
      <c r="AF23" s="115">
        <f t="shared" si="26"/>
        <v>26.123708095916427</v>
      </c>
      <c r="AG23" s="102">
        <f t="shared" si="27"/>
        <v>4.353951349319404</v>
      </c>
      <c r="AH23" s="102">
        <f t="shared" si="28"/>
        <v>8.707902698638808</v>
      </c>
      <c r="AI23" s="99">
        <f t="shared" si="29"/>
        <v>17.415805397277616</v>
      </c>
      <c r="AJ23" s="101">
        <v>32</v>
      </c>
      <c r="AK23" s="102">
        <f t="shared" si="30"/>
        <v>38</v>
      </c>
      <c r="AL23" s="102">
        <v>5</v>
      </c>
      <c r="AM23" s="114">
        <v>25</v>
      </c>
      <c r="AN23" s="112">
        <f t="shared" si="31"/>
        <v>17.415805397277616</v>
      </c>
      <c r="AO23" s="101">
        <f t="shared" si="51"/>
        <v>17.415805397277616</v>
      </c>
      <c r="AP23" s="102">
        <f t="shared" si="32"/>
        <v>5.5730577271288375</v>
      </c>
      <c r="AQ23" s="102">
        <f t="shared" si="52"/>
        <v>5.5730577271288375</v>
      </c>
      <c r="AR23" s="102">
        <f t="shared" si="33"/>
        <v>6.618006050965494</v>
      </c>
      <c r="AS23" s="102">
        <f t="shared" si="34"/>
        <v>0.8707902698638809</v>
      </c>
      <c r="AT23" s="114">
        <f t="shared" si="35"/>
        <v>4.353951349319404</v>
      </c>
      <c r="AU23" s="101">
        <f t="shared" si="36"/>
        <v>26.123708095916427</v>
      </c>
      <c r="AV23" s="101"/>
      <c r="AW23" s="102">
        <f t="shared" si="37"/>
        <v>8.359586590693256</v>
      </c>
      <c r="AX23" s="102">
        <f t="shared" si="38"/>
        <v>9.927009076448241</v>
      </c>
      <c r="AY23" s="102">
        <f t="shared" si="39"/>
        <v>1.3061854047958212</v>
      </c>
      <c r="AZ23" s="114">
        <f t="shared" si="40"/>
        <v>6.530927023979106</v>
      </c>
      <c r="BA23" s="101">
        <f t="shared" si="41"/>
        <v>4.353951349319404</v>
      </c>
      <c r="BB23" s="102">
        <f t="shared" si="42"/>
        <v>1.3932644317822094</v>
      </c>
      <c r="BC23" s="102">
        <f t="shared" si="43"/>
        <v>1.6545015127413736</v>
      </c>
      <c r="BD23" s="102">
        <f t="shared" si="44"/>
        <v>0.21769756746597022</v>
      </c>
      <c r="BE23" s="102">
        <f t="shared" si="45"/>
        <v>1.088487837329851</v>
      </c>
      <c r="BF23" s="101">
        <f t="shared" si="46"/>
        <v>8.707902698638808</v>
      </c>
      <c r="BG23" s="102">
        <f t="shared" si="47"/>
        <v>2.7865288635644188</v>
      </c>
      <c r="BH23" s="102">
        <f t="shared" si="48"/>
        <v>3.309003025482747</v>
      </c>
      <c r="BI23" s="102">
        <f t="shared" si="49"/>
        <v>0.43539513493194043</v>
      </c>
      <c r="BJ23" s="102">
        <f t="shared" si="50"/>
        <v>2.176975674659702</v>
      </c>
      <c r="BK23" s="86"/>
    </row>
    <row r="24" spans="1:63" ht="15">
      <c r="A24" s="110" t="s">
        <v>69</v>
      </c>
      <c r="B24" s="111">
        <v>1</v>
      </c>
      <c r="C24" s="98">
        <f t="shared" si="0"/>
        <v>85529</v>
      </c>
      <c r="D24" s="98">
        <f t="shared" si="1"/>
        <v>85529</v>
      </c>
      <c r="E24" s="112">
        <f t="shared" si="2"/>
        <v>15.615384615384615</v>
      </c>
      <c r="F24" s="102">
        <v>29</v>
      </c>
      <c r="G24" s="113">
        <v>14</v>
      </c>
      <c r="H24" s="102">
        <f t="shared" si="4"/>
        <v>29</v>
      </c>
      <c r="I24" s="114">
        <f t="shared" si="5"/>
        <v>10.769230769230768</v>
      </c>
      <c r="J24" s="112">
        <f t="shared" si="6"/>
        <v>11.11111111111111</v>
      </c>
      <c r="K24" s="102">
        <v>20</v>
      </c>
      <c r="L24" s="102">
        <v>10</v>
      </c>
      <c r="M24" s="102">
        <f t="shared" si="9"/>
        <v>19.333333333333332</v>
      </c>
      <c r="N24" s="115">
        <f t="shared" si="10"/>
        <v>7.179487179487179</v>
      </c>
      <c r="O24" s="112">
        <f t="shared" si="11"/>
        <v>589.8551724137931</v>
      </c>
      <c r="P24" s="102">
        <f t="shared" si="12"/>
        <v>4887.371428571429</v>
      </c>
      <c r="Q24" s="102">
        <f t="shared" si="13"/>
        <v>0</v>
      </c>
      <c r="R24" s="102">
        <f t="shared" si="14"/>
        <v>0</v>
      </c>
      <c r="S24" s="114">
        <f t="shared" si="15"/>
        <v>5477.226600985222</v>
      </c>
      <c r="T24" s="101">
        <f t="shared" si="16"/>
        <v>855.29</v>
      </c>
      <c r="U24" s="101">
        <f t="shared" si="17"/>
        <v>6842.32</v>
      </c>
      <c r="V24" s="101">
        <v>0</v>
      </c>
      <c r="W24" s="101">
        <v>0</v>
      </c>
      <c r="X24" s="116">
        <f t="shared" si="20"/>
        <v>7697.61</v>
      </c>
      <c r="Y24" s="112">
        <f t="shared" si="21"/>
        <v>5477.226600985222</v>
      </c>
      <c r="Z24" s="113"/>
      <c r="AA24" s="113"/>
      <c r="AB24" s="113">
        <f t="shared" si="22"/>
        <v>7697.610000000001</v>
      </c>
      <c r="AC24" s="102">
        <f t="shared" si="23"/>
        <v>5477.226600985222</v>
      </c>
      <c r="AD24" s="102">
        <f t="shared" si="24"/>
        <v>23.40695128626163</v>
      </c>
      <c r="AE24" s="115">
        <f t="shared" si="25"/>
        <v>35.110426929392446</v>
      </c>
      <c r="AF24" s="115">
        <f t="shared" si="26"/>
        <v>32.89576923076923</v>
      </c>
      <c r="AG24" s="102">
        <f t="shared" si="27"/>
        <v>5.851737821565408</v>
      </c>
      <c r="AH24" s="102">
        <f t="shared" si="28"/>
        <v>11.703475643130815</v>
      </c>
      <c r="AI24" s="99">
        <f t="shared" si="29"/>
        <v>23.40695128626163</v>
      </c>
      <c r="AJ24" s="101">
        <v>20</v>
      </c>
      <c r="AK24" s="102">
        <f t="shared" si="30"/>
        <v>80</v>
      </c>
      <c r="AL24" s="102">
        <v>0</v>
      </c>
      <c r="AM24" s="114">
        <v>0</v>
      </c>
      <c r="AN24" s="112">
        <f t="shared" si="31"/>
        <v>23.40695128626163</v>
      </c>
      <c r="AO24" s="101">
        <f t="shared" si="51"/>
        <v>23.40695128626163</v>
      </c>
      <c r="AP24" s="102">
        <f t="shared" si="32"/>
        <v>4.6813902572523265</v>
      </c>
      <c r="AQ24" s="102">
        <f t="shared" si="52"/>
        <v>4.6813902572523265</v>
      </c>
      <c r="AR24" s="102">
        <f t="shared" si="33"/>
        <v>18.725561029009306</v>
      </c>
      <c r="AS24" s="102">
        <f t="shared" si="34"/>
        <v>0</v>
      </c>
      <c r="AT24" s="114">
        <f t="shared" si="35"/>
        <v>0</v>
      </c>
      <c r="AU24" s="101">
        <f t="shared" si="36"/>
        <v>35.110426929392446</v>
      </c>
      <c r="AV24" s="101"/>
      <c r="AW24" s="102">
        <f t="shared" si="37"/>
        <v>7.02208538587849</v>
      </c>
      <c r="AX24" s="102">
        <f t="shared" si="38"/>
        <v>28.08834154351396</v>
      </c>
      <c r="AY24" s="102">
        <f t="shared" si="39"/>
        <v>0</v>
      </c>
      <c r="AZ24" s="114">
        <f t="shared" si="40"/>
        <v>0</v>
      </c>
      <c r="BA24" s="101">
        <f t="shared" si="41"/>
        <v>5.851737821565408</v>
      </c>
      <c r="BB24" s="102">
        <f t="shared" si="42"/>
        <v>1.1703475643130816</v>
      </c>
      <c r="BC24" s="102">
        <f t="shared" si="43"/>
        <v>4.6813902572523265</v>
      </c>
      <c r="BD24" s="102">
        <f t="shared" si="44"/>
        <v>0</v>
      </c>
      <c r="BE24" s="102">
        <f t="shared" si="45"/>
        <v>0</v>
      </c>
      <c r="BF24" s="101">
        <f t="shared" si="46"/>
        <v>11.703475643130815</v>
      </c>
      <c r="BG24" s="102">
        <f t="shared" si="47"/>
        <v>2.3406951286261632</v>
      </c>
      <c r="BH24" s="102">
        <f t="shared" si="48"/>
        <v>9.362780514504653</v>
      </c>
      <c r="BI24" s="102">
        <f t="shared" si="49"/>
        <v>0</v>
      </c>
      <c r="BJ24" s="102">
        <f t="shared" si="50"/>
        <v>0</v>
      </c>
      <c r="BK24" s="86"/>
    </row>
    <row r="25" spans="1:63" ht="15">
      <c r="A25" s="110" t="s">
        <v>70</v>
      </c>
      <c r="B25" s="111">
        <v>0.5</v>
      </c>
      <c r="C25" s="98">
        <f t="shared" si="0"/>
        <v>85529</v>
      </c>
      <c r="D25" s="98">
        <f t="shared" si="1"/>
        <v>42764.5</v>
      </c>
      <c r="E25" s="112">
        <f t="shared" si="2"/>
        <v>22.22627737226277</v>
      </c>
      <c r="F25" s="102">
        <v>29</v>
      </c>
      <c r="G25" s="113">
        <v>21</v>
      </c>
      <c r="H25" s="102">
        <f t="shared" si="4"/>
        <v>29</v>
      </c>
      <c r="I25" s="114">
        <f t="shared" si="5"/>
        <v>16.153846153846153</v>
      </c>
      <c r="J25" s="112">
        <f t="shared" si="6"/>
        <v>16.129032258064516</v>
      </c>
      <c r="K25" s="102">
        <v>20</v>
      </c>
      <c r="L25" s="102">
        <f>K25/1.3</f>
        <v>15.384615384615383</v>
      </c>
      <c r="M25" s="102">
        <f t="shared" si="9"/>
        <v>19.333333333333332</v>
      </c>
      <c r="N25" s="115">
        <f t="shared" si="10"/>
        <v>10.769230769230768</v>
      </c>
      <c r="O25" s="112">
        <f t="shared" si="11"/>
        <v>294.92758620689654</v>
      </c>
      <c r="P25" s="102">
        <f t="shared" si="12"/>
        <v>1629.1238095238095</v>
      </c>
      <c r="Q25" s="102">
        <f t="shared" si="13"/>
        <v>0</v>
      </c>
      <c r="R25" s="102">
        <f t="shared" si="14"/>
        <v>0</v>
      </c>
      <c r="S25" s="114">
        <f t="shared" si="15"/>
        <v>1924.0513957307062</v>
      </c>
      <c r="T25" s="101">
        <f t="shared" si="16"/>
        <v>427.645</v>
      </c>
      <c r="U25" s="101">
        <f t="shared" si="17"/>
        <v>2223.754</v>
      </c>
      <c r="V25" s="101">
        <v>0</v>
      </c>
      <c r="W25" s="101">
        <v>0</v>
      </c>
      <c r="X25" s="116">
        <f t="shared" si="20"/>
        <v>2651.399</v>
      </c>
      <c r="Y25" s="112">
        <f t="shared" si="21"/>
        <v>1924.0513957307062</v>
      </c>
      <c r="Z25" s="113"/>
      <c r="AA25" s="113"/>
      <c r="AB25" s="113">
        <f t="shared" si="22"/>
        <v>2651.399</v>
      </c>
      <c r="AC25" s="102">
        <f t="shared" si="23"/>
        <v>3848.1027914614124</v>
      </c>
      <c r="AD25" s="102">
        <f t="shared" si="24"/>
        <v>16.44488372419407</v>
      </c>
      <c r="AE25" s="115">
        <f t="shared" si="25"/>
        <v>24.667325586291106</v>
      </c>
      <c r="AF25" s="115">
        <f t="shared" si="26"/>
        <v>22.661529914529915</v>
      </c>
      <c r="AG25" s="102">
        <f t="shared" si="27"/>
        <v>4.111220931048518</v>
      </c>
      <c r="AH25" s="102">
        <f t="shared" si="28"/>
        <v>8.222441862097035</v>
      </c>
      <c r="AI25" s="99">
        <f t="shared" si="29"/>
        <v>8.222441862097035</v>
      </c>
      <c r="AJ25" s="101">
        <v>20</v>
      </c>
      <c r="AK25" s="102">
        <f t="shared" si="30"/>
        <v>80</v>
      </c>
      <c r="AL25" s="102">
        <v>0</v>
      </c>
      <c r="AM25" s="114">
        <v>0</v>
      </c>
      <c r="AN25" s="112">
        <f t="shared" si="31"/>
        <v>16.44488372419407</v>
      </c>
      <c r="AO25" s="101">
        <f t="shared" si="51"/>
        <v>8.222441862097035</v>
      </c>
      <c r="AP25" s="102">
        <f t="shared" si="32"/>
        <v>3.2889767448388145</v>
      </c>
      <c r="AQ25" s="102">
        <f t="shared" si="52"/>
        <v>1.6444883724194073</v>
      </c>
      <c r="AR25" s="102">
        <f t="shared" si="33"/>
        <v>13.155906979355258</v>
      </c>
      <c r="AS25" s="102">
        <f t="shared" si="34"/>
        <v>0</v>
      </c>
      <c r="AT25" s="114">
        <f t="shared" si="35"/>
        <v>0</v>
      </c>
      <c r="AU25" s="101">
        <f t="shared" si="36"/>
        <v>24.66732558629111</v>
      </c>
      <c r="AV25" s="101"/>
      <c r="AW25" s="102">
        <f t="shared" si="37"/>
        <v>4.933465117258222</v>
      </c>
      <c r="AX25" s="102">
        <f t="shared" si="38"/>
        <v>19.733860469032887</v>
      </c>
      <c r="AY25" s="102">
        <f t="shared" si="39"/>
        <v>0</v>
      </c>
      <c r="AZ25" s="114">
        <f t="shared" si="40"/>
        <v>0</v>
      </c>
      <c r="BA25" s="101">
        <f t="shared" si="41"/>
        <v>4.111220931048518</v>
      </c>
      <c r="BB25" s="102">
        <f t="shared" si="42"/>
        <v>0.8222441862097036</v>
      </c>
      <c r="BC25" s="102">
        <f t="shared" si="43"/>
        <v>3.2889767448388145</v>
      </c>
      <c r="BD25" s="102">
        <f t="shared" si="44"/>
        <v>0</v>
      </c>
      <c r="BE25" s="102">
        <f t="shared" si="45"/>
        <v>0</v>
      </c>
      <c r="BF25" s="101">
        <f t="shared" si="46"/>
        <v>8.222441862097035</v>
      </c>
      <c r="BG25" s="102">
        <f t="shared" si="47"/>
        <v>1.6444883724194073</v>
      </c>
      <c r="BH25" s="102">
        <f t="shared" si="48"/>
        <v>6.577953489677629</v>
      </c>
      <c r="BI25" s="102">
        <f t="shared" si="49"/>
        <v>0</v>
      </c>
      <c r="BJ25" s="102">
        <f t="shared" si="50"/>
        <v>0</v>
      </c>
      <c r="BK25" s="86"/>
    </row>
    <row r="26" spans="1:63" ht="15">
      <c r="A26" s="134" t="s">
        <v>71</v>
      </c>
      <c r="B26" s="151">
        <v>1.5</v>
      </c>
      <c r="C26" s="98">
        <f t="shared" si="0"/>
        <v>85529</v>
      </c>
      <c r="D26" s="98">
        <f t="shared" si="1"/>
        <v>128293.5</v>
      </c>
      <c r="E26" s="112">
        <f t="shared" si="2"/>
        <v>24.048096192384765</v>
      </c>
      <c r="F26" s="102">
        <v>30</v>
      </c>
      <c r="G26" s="113">
        <f>F26/1.3</f>
        <v>23.076923076923077</v>
      </c>
      <c r="H26" s="102">
        <f t="shared" si="4"/>
        <v>30</v>
      </c>
      <c r="I26" s="114">
        <f t="shared" si="5"/>
        <v>17.75147928994083</v>
      </c>
      <c r="J26" s="112">
        <f t="shared" si="6"/>
        <v>16.03206412825651</v>
      </c>
      <c r="K26" s="102">
        <f>F26/1.5</f>
        <v>20</v>
      </c>
      <c r="L26" s="102">
        <f>K26/1.3</f>
        <v>15.384615384615383</v>
      </c>
      <c r="M26" s="102">
        <f t="shared" si="9"/>
        <v>20</v>
      </c>
      <c r="N26" s="115">
        <f t="shared" si="10"/>
        <v>11.834319526627219</v>
      </c>
      <c r="O26" s="112">
        <f t="shared" si="11"/>
        <v>1710.5800000000002</v>
      </c>
      <c r="P26" s="102">
        <f t="shared" si="12"/>
        <v>1389.84625</v>
      </c>
      <c r="Q26" s="102">
        <f t="shared" si="13"/>
        <v>427.64500000000004</v>
      </c>
      <c r="R26" s="102">
        <f t="shared" si="14"/>
        <v>1806.800125</v>
      </c>
      <c r="S26" s="114">
        <f t="shared" si="15"/>
        <v>5334.871375000001</v>
      </c>
      <c r="T26" s="101">
        <f t="shared" si="16"/>
        <v>2565.87</v>
      </c>
      <c r="U26" s="101">
        <f t="shared" si="17"/>
        <v>2084.7693750000003</v>
      </c>
      <c r="V26" s="101">
        <f>(D26*AL26/100)/M26</f>
        <v>641.4675</v>
      </c>
      <c r="W26" s="101">
        <f>(D26*AM26/100)/N26</f>
        <v>2710.2001875</v>
      </c>
      <c r="X26" s="116">
        <f t="shared" si="20"/>
        <v>8002.3070625</v>
      </c>
      <c r="Y26" s="112">
        <f t="shared" si="21"/>
        <v>5334.871375000001</v>
      </c>
      <c r="Z26" s="102"/>
      <c r="AA26" s="102"/>
      <c r="AB26" s="113">
        <f t="shared" si="22"/>
        <v>8002.307062500001</v>
      </c>
      <c r="AC26" s="102">
        <f t="shared" si="23"/>
        <v>3556.5809166666672</v>
      </c>
      <c r="AD26" s="102">
        <f t="shared" si="24"/>
        <v>15.19906374643875</v>
      </c>
      <c r="AE26" s="115">
        <f t="shared" si="25"/>
        <v>22.798595619658123</v>
      </c>
      <c r="AF26" s="115">
        <f t="shared" si="26"/>
        <v>22.798595619658123</v>
      </c>
      <c r="AG26" s="102">
        <f t="shared" si="27"/>
        <v>3.7997659366096874</v>
      </c>
      <c r="AH26" s="102">
        <f t="shared" si="28"/>
        <v>7.599531873219375</v>
      </c>
      <c r="AI26" s="99">
        <f t="shared" si="29"/>
        <v>22.798595619658123</v>
      </c>
      <c r="AJ26" s="101">
        <v>40</v>
      </c>
      <c r="AK26" s="102">
        <f t="shared" si="30"/>
        <v>25</v>
      </c>
      <c r="AL26" s="102">
        <v>10</v>
      </c>
      <c r="AM26" s="114">
        <v>25</v>
      </c>
      <c r="AN26" s="112">
        <f t="shared" si="31"/>
        <v>15.19906374643875</v>
      </c>
      <c r="AO26" s="101">
        <f t="shared" si="51"/>
        <v>22.798595619658123</v>
      </c>
      <c r="AP26" s="102">
        <f t="shared" si="32"/>
        <v>6.0796254985755</v>
      </c>
      <c r="AQ26" s="102">
        <f t="shared" si="52"/>
        <v>9.11943824786325</v>
      </c>
      <c r="AR26" s="102">
        <f t="shared" si="33"/>
        <v>3.7997659366096874</v>
      </c>
      <c r="AS26" s="102">
        <f t="shared" si="34"/>
        <v>1.519906374643875</v>
      </c>
      <c r="AT26" s="114">
        <f t="shared" si="35"/>
        <v>3.7997659366096874</v>
      </c>
      <c r="AU26" s="101">
        <f t="shared" si="36"/>
        <v>22.798595619658123</v>
      </c>
      <c r="AV26" s="101"/>
      <c r="AW26" s="102">
        <f t="shared" si="37"/>
        <v>9.119438247863249</v>
      </c>
      <c r="AX26" s="102">
        <f t="shared" si="38"/>
        <v>5.699648904914531</v>
      </c>
      <c r="AY26" s="102">
        <f t="shared" si="39"/>
        <v>2.279859561965812</v>
      </c>
      <c r="AZ26" s="114">
        <f t="shared" si="40"/>
        <v>5.699648904914531</v>
      </c>
      <c r="BA26" s="101">
        <f t="shared" si="41"/>
        <v>3.7997659366096874</v>
      </c>
      <c r="BB26" s="102">
        <f t="shared" si="42"/>
        <v>1.519906374643875</v>
      </c>
      <c r="BC26" s="102">
        <f t="shared" si="43"/>
        <v>0.9499414841524219</v>
      </c>
      <c r="BD26" s="102">
        <f t="shared" si="44"/>
        <v>0.37997659366096875</v>
      </c>
      <c r="BE26" s="102">
        <f t="shared" si="45"/>
        <v>0.9499414841524219</v>
      </c>
      <c r="BF26" s="101">
        <f t="shared" si="46"/>
        <v>7.599531873219375</v>
      </c>
      <c r="BG26" s="102">
        <f t="shared" si="47"/>
        <v>3.03981274928775</v>
      </c>
      <c r="BH26" s="102">
        <f t="shared" si="48"/>
        <v>1.8998829683048437</v>
      </c>
      <c r="BI26" s="102">
        <f t="shared" si="49"/>
        <v>0.7599531873219375</v>
      </c>
      <c r="BJ26" s="102">
        <f t="shared" si="50"/>
        <v>1.8998829683048437</v>
      </c>
      <c r="BK26" s="86"/>
    </row>
    <row r="27" spans="1:63" ht="15" hidden="1">
      <c r="A27" s="134" t="s">
        <v>72</v>
      </c>
      <c r="B27" s="151"/>
      <c r="C27" s="98">
        <f t="shared" si="0"/>
        <v>85529</v>
      </c>
      <c r="D27" s="98"/>
      <c r="E27" s="112"/>
      <c r="F27" s="102"/>
      <c r="G27" s="102"/>
      <c r="H27" s="102"/>
      <c r="I27" s="114"/>
      <c r="J27" s="112"/>
      <c r="K27" s="102">
        <v>20</v>
      </c>
      <c r="L27" s="102"/>
      <c r="M27" s="102"/>
      <c r="N27" s="115"/>
      <c r="O27" s="112"/>
      <c r="P27" s="102"/>
      <c r="Q27" s="102"/>
      <c r="R27" s="102"/>
      <c r="S27" s="114"/>
      <c r="T27" s="101"/>
      <c r="U27" s="101"/>
      <c r="V27" s="101"/>
      <c r="W27" s="101"/>
      <c r="X27" s="116"/>
      <c r="Y27" s="112"/>
      <c r="Z27" s="102"/>
      <c r="AA27" s="102"/>
      <c r="AB27" s="102"/>
      <c r="AC27" s="102"/>
      <c r="AD27" s="102"/>
      <c r="AE27" s="115"/>
      <c r="AF27" s="115"/>
      <c r="AG27" s="102"/>
      <c r="AH27" s="102"/>
      <c r="AI27" s="99"/>
      <c r="AJ27" s="101">
        <v>25</v>
      </c>
      <c r="AK27" s="102">
        <f t="shared" si="30"/>
        <v>25</v>
      </c>
      <c r="AL27" s="102">
        <v>25</v>
      </c>
      <c r="AM27" s="114">
        <v>25</v>
      </c>
      <c r="AN27" s="112">
        <f t="shared" si="31"/>
        <v>0</v>
      </c>
      <c r="AO27" s="101">
        <f t="shared" si="51"/>
        <v>0</v>
      </c>
      <c r="AP27" s="102">
        <f t="shared" si="32"/>
        <v>0</v>
      </c>
      <c r="AQ27" s="102"/>
      <c r="AR27" s="102">
        <f t="shared" si="33"/>
        <v>0</v>
      </c>
      <c r="AS27" s="102">
        <f t="shared" si="34"/>
        <v>0</v>
      </c>
      <c r="AT27" s="114">
        <f t="shared" si="35"/>
        <v>0</v>
      </c>
      <c r="AU27" s="101"/>
      <c r="AV27" s="101"/>
      <c r="AW27" s="102">
        <f t="shared" si="37"/>
        <v>0</v>
      </c>
      <c r="AX27" s="102">
        <f t="shared" si="38"/>
        <v>0</v>
      </c>
      <c r="AY27" s="102">
        <f t="shared" si="39"/>
        <v>0</v>
      </c>
      <c r="AZ27" s="114">
        <f t="shared" si="40"/>
        <v>0</v>
      </c>
      <c r="BA27" s="101"/>
      <c r="BB27" s="102">
        <f t="shared" si="42"/>
        <v>0</v>
      </c>
      <c r="BC27" s="102">
        <f t="shared" si="43"/>
        <v>0</v>
      </c>
      <c r="BD27" s="102">
        <f t="shared" si="44"/>
        <v>0</v>
      </c>
      <c r="BE27" s="102">
        <f t="shared" si="45"/>
        <v>0</v>
      </c>
      <c r="BF27" s="101"/>
      <c r="BG27" s="102"/>
      <c r="BH27" s="102"/>
      <c r="BI27" s="102"/>
      <c r="BJ27" s="114"/>
      <c r="BK27" s="86"/>
    </row>
    <row r="28" spans="1:63" ht="15" hidden="1">
      <c r="A28" s="134" t="s">
        <v>71</v>
      </c>
      <c r="B28" s="98"/>
      <c r="C28" s="98">
        <f t="shared" si="0"/>
        <v>85529</v>
      </c>
      <c r="D28" s="98"/>
      <c r="E28" s="112"/>
      <c r="F28" s="102"/>
      <c r="G28" s="102"/>
      <c r="H28" s="102"/>
      <c r="I28" s="114"/>
      <c r="J28" s="112"/>
      <c r="K28" s="102">
        <v>20</v>
      </c>
      <c r="L28" s="102"/>
      <c r="M28" s="102"/>
      <c r="N28" s="115"/>
      <c r="O28" s="112"/>
      <c r="P28" s="102"/>
      <c r="Q28" s="102"/>
      <c r="R28" s="102"/>
      <c r="S28" s="114"/>
      <c r="T28" s="101"/>
      <c r="U28" s="101"/>
      <c r="V28" s="101"/>
      <c r="W28" s="101"/>
      <c r="X28" s="116"/>
      <c r="Y28" s="112"/>
      <c r="Z28" s="102"/>
      <c r="AA28" s="102"/>
      <c r="AB28" s="102"/>
      <c r="AC28" s="102"/>
      <c r="AD28" s="102"/>
      <c r="AE28" s="115"/>
      <c r="AF28" s="115"/>
      <c r="AG28" s="102"/>
      <c r="AH28" s="102"/>
      <c r="AI28" s="99"/>
      <c r="AJ28" s="101">
        <v>100</v>
      </c>
      <c r="AK28" s="102"/>
      <c r="AL28" s="102"/>
      <c r="AM28" s="114"/>
      <c r="AN28" s="112"/>
      <c r="AO28" s="101">
        <f t="shared" si="51"/>
        <v>0</v>
      </c>
      <c r="AP28" s="102">
        <f>$AD$16*AJ28%</f>
        <v>0</v>
      </c>
      <c r="AQ28" s="102"/>
      <c r="AR28" s="102"/>
      <c r="AS28" s="102"/>
      <c r="AT28" s="114"/>
      <c r="AU28" s="101"/>
      <c r="AV28" s="101"/>
      <c r="AW28" s="102">
        <f t="shared" si="37"/>
        <v>0</v>
      </c>
      <c r="AX28" s="102"/>
      <c r="AY28" s="102"/>
      <c r="AZ28" s="114"/>
      <c r="BA28" s="101"/>
      <c r="BB28" s="102"/>
      <c r="BC28" s="102"/>
      <c r="BD28" s="102"/>
      <c r="BE28" s="114"/>
      <c r="BF28" s="101"/>
      <c r="BG28" s="102"/>
      <c r="BH28" s="102"/>
      <c r="BI28" s="102"/>
      <c r="BJ28" s="114"/>
      <c r="BK28" s="86"/>
    </row>
    <row r="29" spans="1:63" ht="15" hidden="1">
      <c r="A29" s="134" t="s">
        <v>73</v>
      </c>
      <c r="B29" s="98"/>
      <c r="C29" s="98">
        <f t="shared" si="0"/>
        <v>85529</v>
      </c>
      <c r="D29" s="98"/>
      <c r="E29" s="112"/>
      <c r="F29" s="102"/>
      <c r="G29" s="102"/>
      <c r="H29" s="102"/>
      <c r="I29" s="114"/>
      <c r="J29" s="112"/>
      <c r="K29" s="102">
        <v>20</v>
      </c>
      <c r="L29" s="102"/>
      <c r="M29" s="102"/>
      <c r="N29" s="115"/>
      <c r="O29" s="112"/>
      <c r="P29" s="102"/>
      <c r="Q29" s="102"/>
      <c r="R29" s="102"/>
      <c r="S29" s="114"/>
      <c r="T29" s="101"/>
      <c r="U29" s="101"/>
      <c r="V29" s="101"/>
      <c r="W29" s="101"/>
      <c r="X29" s="116"/>
      <c r="Y29" s="112"/>
      <c r="Z29" s="102"/>
      <c r="AA29" s="102"/>
      <c r="AB29" s="102"/>
      <c r="AC29" s="102"/>
      <c r="AD29" s="102"/>
      <c r="AE29" s="115"/>
      <c r="AF29" s="115"/>
      <c r="AG29" s="102"/>
      <c r="AH29" s="102"/>
      <c r="AI29" s="99"/>
      <c r="AJ29" s="101">
        <v>100</v>
      </c>
      <c r="AK29" s="102"/>
      <c r="AL29" s="102"/>
      <c r="AM29" s="114"/>
      <c r="AN29" s="112"/>
      <c r="AO29" s="101">
        <f t="shared" si="51"/>
        <v>0</v>
      </c>
      <c r="AP29" s="102">
        <f>$AD$16*AJ29%</f>
        <v>0</v>
      </c>
      <c r="AQ29" s="102"/>
      <c r="AR29" s="102"/>
      <c r="AS29" s="102"/>
      <c r="AT29" s="114"/>
      <c r="AU29" s="101"/>
      <c r="AV29" s="101"/>
      <c r="AW29" s="102">
        <f>$AE$16*AJ29%</f>
        <v>0</v>
      </c>
      <c r="AX29" s="102"/>
      <c r="AY29" s="102"/>
      <c r="AZ29" s="114"/>
      <c r="BA29" s="101"/>
      <c r="BB29" s="102"/>
      <c r="BC29" s="102"/>
      <c r="BD29" s="102"/>
      <c r="BE29" s="114"/>
      <c r="BF29" s="101"/>
      <c r="BG29" s="102"/>
      <c r="BH29" s="102"/>
      <c r="BI29" s="102"/>
      <c r="BJ29" s="114"/>
      <c r="BK29" s="86"/>
    </row>
    <row r="30" spans="1:63" ht="15" hidden="1">
      <c r="A30" s="134" t="s">
        <v>74</v>
      </c>
      <c r="B30" s="98"/>
      <c r="C30" s="98">
        <f t="shared" si="0"/>
        <v>85529</v>
      </c>
      <c r="D30" s="98"/>
      <c r="E30" s="112"/>
      <c r="F30" s="102"/>
      <c r="G30" s="102"/>
      <c r="H30" s="102"/>
      <c r="I30" s="114"/>
      <c r="J30" s="112"/>
      <c r="K30" s="102"/>
      <c r="L30" s="102"/>
      <c r="M30" s="102"/>
      <c r="N30" s="115"/>
      <c r="O30" s="112"/>
      <c r="P30" s="102"/>
      <c r="Q30" s="102"/>
      <c r="R30" s="102"/>
      <c r="S30" s="114"/>
      <c r="T30" s="101"/>
      <c r="U30" s="101"/>
      <c r="V30" s="101"/>
      <c r="W30" s="101"/>
      <c r="X30" s="116"/>
      <c r="Y30" s="112"/>
      <c r="Z30" s="102"/>
      <c r="AA30" s="102"/>
      <c r="AB30" s="102"/>
      <c r="AC30" s="102"/>
      <c r="AD30" s="102"/>
      <c r="AE30" s="115"/>
      <c r="AF30" s="115"/>
      <c r="AG30" s="102"/>
      <c r="AH30" s="102"/>
      <c r="AI30" s="99"/>
      <c r="AJ30" s="101"/>
      <c r="AK30" s="102"/>
      <c r="AL30" s="102"/>
      <c r="AM30" s="114"/>
      <c r="AN30" s="112"/>
      <c r="AO30" s="101">
        <f t="shared" si="51"/>
        <v>0</v>
      </c>
      <c r="AP30" s="102">
        <f>$AD$16*AJ30%</f>
        <v>0</v>
      </c>
      <c r="AQ30" s="102"/>
      <c r="AR30" s="102"/>
      <c r="AS30" s="102"/>
      <c r="AT30" s="114"/>
      <c r="AU30" s="101"/>
      <c r="AV30" s="101"/>
      <c r="AW30" s="102">
        <f>$AE$16*AJ30%</f>
        <v>0</v>
      </c>
      <c r="AX30" s="102"/>
      <c r="AY30" s="102"/>
      <c r="AZ30" s="114"/>
      <c r="BA30" s="101"/>
      <c r="BB30" s="102"/>
      <c r="BC30" s="102"/>
      <c r="BD30" s="102"/>
      <c r="BE30" s="114"/>
      <c r="BF30" s="101"/>
      <c r="BG30" s="102"/>
      <c r="BH30" s="102"/>
      <c r="BI30" s="102"/>
      <c r="BJ30" s="114"/>
      <c r="BK30" s="86"/>
    </row>
    <row r="31" spans="1:63" ht="15" hidden="1">
      <c r="A31" s="110" t="s">
        <v>72</v>
      </c>
      <c r="B31" s="98"/>
      <c r="C31" s="98">
        <f t="shared" si="0"/>
        <v>85529</v>
      </c>
      <c r="D31" s="98"/>
      <c r="E31" s="112"/>
      <c r="F31" s="102"/>
      <c r="G31" s="102"/>
      <c r="H31" s="102"/>
      <c r="I31" s="114"/>
      <c r="J31" s="112"/>
      <c r="K31" s="102">
        <v>20</v>
      </c>
      <c r="L31" s="102"/>
      <c r="M31" s="102"/>
      <c r="N31" s="115"/>
      <c r="O31" s="112"/>
      <c r="P31" s="102"/>
      <c r="Q31" s="102"/>
      <c r="R31" s="102"/>
      <c r="S31" s="114"/>
      <c r="T31" s="101"/>
      <c r="U31" s="101"/>
      <c r="V31" s="101"/>
      <c r="W31" s="101"/>
      <c r="X31" s="116"/>
      <c r="Y31" s="112"/>
      <c r="Z31" s="102"/>
      <c r="AA31" s="102"/>
      <c r="AB31" s="102"/>
      <c r="AC31" s="102"/>
      <c r="AD31" s="102"/>
      <c r="AE31" s="115"/>
      <c r="AF31" s="115"/>
      <c r="AG31" s="102"/>
      <c r="AH31" s="102"/>
      <c r="AI31" s="99"/>
      <c r="AJ31" s="101">
        <v>100</v>
      </c>
      <c r="AK31" s="102"/>
      <c r="AL31" s="102"/>
      <c r="AM31" s="114"/>
      <c r="AN31" s="112"/>
      <c r="AO31" s="101">
        <f t="shared" si="51"/>
        <v>0</v>
      </c>
      <c r="AP31" s="102"/>
      <c r="AQ31" s="102"/>
      <c r="AR31" s="102"/>
      <c r="AS31" s="102"/>
      <c r="AT31" s="114"/>
      <c r="AU31" s="101"/>
      <c r="AV31" s="101"/>
      <c r="AW31" s="102"/>
      <c r="AX31" s="102"/>
      <c r="AY31" s="102"/>
      <c r="AZ31" s="114"/>
      <c r="BA31" s="101"/>
      <c r="BB31" s="102"/>
      <c r="BC31" s="102"/>
      <c r="BD31" s="102"/>
      <c r="BE31" s="114"/>
      <c r="BF31" s="101"/>
      <c r="BG31" s="102"/>
      <c r="BH31" s="102"/>
      <c r="BI31" s="102"/>
      <c r="BJ31" s="114"/>
      <c r="BK31" s="86"/>
    </row>
    <row r="32" spans="1:63" ht="15" hidden="1">
      <c r="A32" s="110" t="s">
        <v>75</v>
      </c>
      <c r="B32" s="98"/>
      <c r="C32" s="98">
        <f t="shared" si="0"/>
        <v>85529</v>
      </c>
      <c r="D32" s="98"/>
      <c r="E32" s="112"/>
      <c r="F32" s="102"/>
      <c r="G32" s="102"/>
      <c r="H32" s="102"/>
      <c r="I32" s="114"/>
      <c r="J32" s="112"/>
      <c r="K32" s="102">
        <v>20</v>
      </c>
      <c r="L32" s="102"/>
      <c r="M32" s="102"/>
      <c r="N32" s="115"/>
      <c r="O32" s="112"/>
      <c r="P32" s="102"/>
      <c r="Q32" s="102"/>
      <c r="R32" s="102"/>
      <c r="S32" s="114"/>
      <c r="T32" s="101"/>
      <c r="U32" s="101"/>
      <c r="V32" s="101"/>
      <c r="W32" s="101"/>
      <c r="X32" s="116"/>
      <c r="Y32" s="112"/>
      <c r="Z32" s="102"/>
      <c r="AA32" s="102"/>
      <c r="AB32" s="102"/>
      <c r="AC32" s="102"/>
      <c r="AD32" s="102"/>
      <c r="AE32" s="115"/>
      <c r="AF32" s="115"/>
      <c r="AG32" s="102"/>
      <c r="AH32" s="102"/>
      <c r="AI32" s="99"/>
      <c r="AJ32" s="101">
        <v>100</v>
      </c>
      <c r="AK32" s="102"/>
      <c r="AL32" s="102"/>
      <c r="AM32" s="114"/>
      <c r="AN32" s="112"/>
      <c r="AO32" s="101">
        <f t="shared" si="51"/>
        <v>0</v>
      </c>
      <c r="AP32" s="102"/>
      <c r="AQ32" s="102"/>
      <c r="AR32" s="102"/>
      <c r="AS32" s="102"/>
      <c r="AT32" s="114"/>
      <c r="AU32" s="101"/>
      <c r="AV32" s="101"/>
      <c r="AW32" s="102"/>
      <c r="AX32" s="102"/>
      <c r="AY32" s="102"/>
      <c r="AZ32" s="114"/>
      <c r="BA32" s="101"/>
      <c r="BB32" s="102"/>
      <c r="BC32" s="102"/>
      <c r="BD32" s="102"/>
      <c r="BE32" s="114"/>
      <c r="BF32" s="101"/>
      <c r="BG32" s="102"/>
      <c r="BH32" s="102"/>
      <c r="BI32" s="102"/>
      <c r="BJ32" s="114"/>
      <c r="BK32" s="86"/>
    </row>
    <row r="33" spans="1:63" ht="15" hidden="1">
      <c r="A33" s="134" t="s">
        <v>76</v>
      </c>
      <c r="B33" s="98"/>
      <c r="C33" s="98">
        <f t="shared" si="0"/>
        <v>85529</v>
      </c>
      <c r="D33" s="98"/>
      <c r="E33" s="112"/>
      <c r="F33" s="102"/>
      <c r="G33" s="102"/>
      <c r="H33" s="102"/>
      <c r="I33" s="114"/>
      <c r="J33" s="112"/>
      <c r="K33" s="102">
        <v>20</v>
      </c>
      <c r="L33" s="102"/>
      <c r="M33" s="102"/>
      <c r="N33" s="115"/>
      <c r="O33" s="112"/>
      <c r="P33" s="102"/>
      <c r="Q33" s="102"/>
      <c r="R33" s="102"/>
      <c r="S33" s="114"/>
      <c r="T33" s="101"/>
      <c r="U33" s="101"/>
      <c r="V33" s="101"/>
      <c r="W33" s="101"/>
      <c r="X33" s="116"/>
      <c r="Y33" s="112"/>
      <c r="Z33" s="102"/>
      <c r="AA33" s="102"/>
      <c r="AB33" s="102"/>
      <c r="AC33" s="102"/>
      <c r="AD33" s="102"/>
      <c r="AE33" s="115"/>
      <c r="AF33" s="115"/>
      <c r="AG33" s="102"/>
      <c r="AH33" s="102"/>
      <c r="AI33" s="99"/>
      <c r="AJ33" s="101">
        <v>100</v>
      </c>
      <c r="AK33" s="102"/>
      <c r="AL33" s="102"/>
      <c r="AM33" s="114"/>
      <c r="AN33" s="112"/>
      <c r="AO33" s="101">
        <f t="shared" si="51"/>
        <v>0</v>
      </c>
      <c r="AP33" s="102"/>
      <c r="AQ33" s="102"/>
      <c r="AR33" s="102"/>
      <c r="AS33" s="102"/>
      <c r="AT33" s="114"/>
      <c r="AU33" s="101"/>
      <c r="AV33" s="101"/>
      <c r="AW33" s="102"/>
      <c r="AX33" s="102"/>
      <c r="AY33" s="102"/>
      <c r="AZ33" s="114"/>
      <c r="BA33" s="101"/>
      <c r="BB33" s="102"/>
      <c r="BC33" s="102"/>
      <c r="BD33" s="102"/>
      <c r="BE33" s="114"/>
      <c r="BF33" s="101"/>
      <c r="BG33" s="102"/>
      <c r="BH33" s="102"/>
      <c r="BI33" s="102"/>
      <c r="BJ33" s="114"/>
      <c r="BK33" s="86"/>
    </row>
    <row r="34" spans="1:63" ht="0.75" customHeight="1">
      <c r="A34" s="135" t="s">
        <v>72</v>
      </c>
      <c r="B34" s="119"/>
      <c r="C34" s="119">
        <f t="shared" si="0"/>
        <v>85529</v>
      </c>
      <c r="D34" s="119"/>
      <c r="E34" s="120"/>
      <c r="F34" s="121"/>
      <c r="G34" s="121"/>
      <c r="H34" s="121"/>
      <c r="I34" s="123"/>
      <c r="J34" s="112"/>
      <c r="K34" s="121">
        <v>20</v>
      </c>
      <c r="L34" s="121"/>
      <c r="M34" s="121"/>
      <c r="N34" s="124"/>
      <c r="O34" s="120"/>
      <c r="P34" s="121"/>
      <c r="Q34" s="121"/>
      <c r="R34" s="121"/>
      <c r="S34" s="123"/>
      <c r="T34" s="125"/>
      <c r="U34" s="125"/>
      <c r="V34" s="125"/>
      <c r="W34" s="125"/>
      <c r="X34" s="126"/>
      <c r="Y34" s="120"/>
      <c r="Z34" s="121"/>
      <c r="AA34" s="121"/>
      <c r="AB34" s="121"/>
      <c r="AC34" s="121"/>
      <c r="AD34" s="121"/>
      <c r="AE34" s="124"/>
      <c r="AF34" s="124"/>
      <c r="AG34" s="121"/>
      <c r="AH34" s="121"/>
      <c r="AI34" s="136"/>
      <c r="AJ34" s="125">
        <v>100</v>
      </c>
      <c r="AK34" s="121"/>
      <c r="AL34" s="121"/>
      <c r="AM34" s="123"/>
      <c r="AN34" s="120"/>
      <c r="AO34" s="101">
        <f t="shared" si="51"/>
        <v>0</v>
      </c>
      <c r="AP34" s="121"/>
      <c r="AQ34" s="121"/>
      <c r="AR34" s="121"/>
      <c r="AS34" s="121"/>
      <c r="AT34" s="123"/>
      <c r="AU34" s="125"/>
      <c r="AV34" s="125"/>
      <c r="AW34" s="121"/>
      <c r="AX34" s="121"/>
      <c r="AY34" s="121"/>
      <c r="AZ34" s="123"/>
      <c r="BA34" s="125"/>
      <c r="BB34" s="121"/>
      <c r="BC34" s="121"/>
      <c r="BD34" s="121"/>
      <c r="BE34" s="123"/>
      <c r="BF34" s="125"/>
      <c r="BG34" s="121"/>
      <c r="BH34" s="121"/>
      <c r="BI34" s="121"/>
      <c r="BJ34" s="123"/>
      <c r="BK34" s="86"/>
    </row>
    <row r="35" spans="1:63" ht="15">
      <c r="A35" s="130" t="s">
        <v>77</v>
      </c>
      <c r="B35" s="131">
        <f>B16+B26</f>
        <v>15.75</v>
      </c>
      <c r="C35" s="85">
        <f t="shared" si="0"/>
        <v>85529</v>
      </c>
      <c r="D35" s="85">
        <f>D16+D26</f>
        <v>1347081.75</v>
      </c>
      <c r="E35" s="89"/>
      <c r="F35" s="90"/>
      <c r="G35" s="90"/>
      <c r="H35" s="90"/>
      <c r="I35" s="92"/>
      <c r="J35" s="89"/>
      <c r="K35" s="90"/>
      <c r="L35" s="90"/>
      <c r="M35" s="90"/>
      <c r="N35" s="95"/>
      <c r="O35" s="89"/>
      <c r="P35" s="90"/>
      <c r="Q35" s="90"/>
      <c r="R35" s="90"/>
      <c r="S35" s="92"/>
      <c r="T35" s="93"/>
      <c r="U35" s="90"/>
      <c r="V35" s="90"/>
      <c r="W35" s="92"/>
      <c r="X35" s="94"/>
      <c r="Y35" s="89">
        <f>Y16+Y26</f>
        <v>64430.57387467889</v>
      </c>
      <c r="Z35" s="90"/>
      <c r="AA35" s="90"/>
      <c r="AB35" s="90"/>
      <c r="AC35" s="90"/>
      <c r="AD35" s="90"/>
      <c r="AE35" s="95"/>
      <c r="AF35" s="94"/>
      <c r="AG35" s="85"/>
      <c r="AH35" s="85"/>
      <c r="AI35" s="85">
        <f>AI16+AI26</f>
        <v>275.344332797773</v>
      </c>
      <c r="AJ35" s="93"/>
      <c r="AK35" s="90"/>
      <c r="AL35" s="90"/>
      <c r="AM35" s="92"/>
      <c r="AN35" s="89"/>
      <c r="AO35" s="93"/>
      <c r="AP35" s="90"/>
      <c r="AQ35" s="90"/>
      <c r="AR35" s="90"/>
      <c r="AS35" s="90"/>
      <c r="AT35" s="92"/>
      <c r="AU35" s="93"/>
      <c r="AV35" s="93"/>
      <c r="AW35" s="90"/>
      <c r="AX35" s="90"/>
      <c r="AY35" s="90"/>
      <c r="AZ35" s="92"/>
      <c r="BA35" s="93"/>
      <c r="BB35" s="90"/>
      <c r="BC35" s="90"/>
      <c r="BD35" s="90"/>
      <c r="BE35" s="92"/>
      <c r="BF35" s="93"/>
      <c r="BG35" s="90"/>
      <c r="BH35" s="90"/>
      <c r="BI35" s="90"/>
      <c r="BJ35" s="92"/>
      <c r="BK35" s="86"/>
    </row>
    <row r="36" spans="1:63" ht="15">
      <c r="A36" s="137"/>
      <c r="B36" s="138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6"/>
    </row>
    <row r="37" spans="1:63" ht="15">
      <c r="A37" s="137"/>
      <c r="B37" s="138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6"/>
    </row>
    <row r="38" spans="1:63" ht="15" customHeight="1">
      <c r="A38" s="137"/>
      <c r="B38" s="138"/>
      <c r="C38" s="84"/>
      <c r="D38" s="84"/>
      <c r="E38" s="84"/>
      <c r="F38" s="84"/>
      <c r="G38" s="84"/>
      <c r="H38" s="84"/>
      <c r="I38" s="139" t="s">
        <v>9</v>
      </c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6"/>
    </row>
    <row r="39" spans="1:63" ht="15" customHeight="1">
      <c r="A39" s="137"/>
      <c r="B39" s="138"/>
      <c r="C39" s="84"/>
      <c r="D39" s="84"/>
      <c r="E39" s="84"/>
      <c r="F39" s="84"/>
      <c r="G39" s="84"/>
      <c r="H39" s="84"/>
      <c r="I39" s="139"/>
      <c r="J39" s="139"/>
      <c r="K39" s="139"/>
      <c r="L39" s="139"/>
      <c r="M39" s="139"/>
      <c r="N39" s="139"/>
      <c r="O39" s="139"/>
      <c r="P39" s="139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6"/>
    </row>
    <row r="40" spans="1:63" ht="12.75" customHeight="1">
      <c r="A40" s="11" t="s">
        <v>15</v>
      </c>
      <c r="B40" s="12" t="s">
        <v>16</v>
      </c>
      <c r="C40" s="12" t="s">
        <v>17</v>
      </c>
      <c r="D40" s="12" t="s">
        <v>18</v>
      </c>
      <c r="E40" s="12" t="s">
        <v>19</v>
      </c>
      <c r="F40" s="13"/>
      <c r="G40" s="13"/>
      <c r="H40" s="13"/>
      <c r="I40" s="14"/>
      <c r="J40" s="45" t="s">
        <v>20</v>
      </c>
      <c r="K40" s="13"/>
      <c r="L40" s="13"/>
      <c r="M40" s="13"/>
      <c r="N40" s="13"/>
      <c r="O40" s="12" t="s">
        <v>21</v>
      </c>
      <c r="P40" s="13"/>
      <c r="Q40" s="13"/>
      <c r="R40" s="13"/>
      <c r="S40" s="14"/>
      <c r="T40" s="12" t="s">
        <v>22</v>
      </c>
      <c r="U40" s="13"/>
      <c r="V40" s="13"/>
      <c r="W40" s="13"/>
      <c r="X40" s="14"/>
      <c r="Y40" s="11" t="s">
        <v>23</v>
      </c>
      <c r="Z40" s="15"/>
      <c r="AA40" s="15"/>
      <c r="AB40" s="15"/>
      <c r="AC40" s="15"/>
      <c r="AD40" s="15"/>
      <c r="AE40" s="15"/>
      <c r="AF40" s="15"/>
      <c r="AG40" s="15"/>
      <c r="AH40" s="15"/>
      <c r="AI40" s="16"/>
      <c r="AJ40" s="11" t="s">
        <v>24</v>
      </c>
      <c r="AK40" s="15"/>
      <c r="AL40" s="15"/>
      <c r="AM40" s="16"/>
      <c r="AN40" s="12" t="s">
        <v>25</v>
      </c>
      <c r="AO40" s="13"/>
      <c r="AP40" s="13"/>
      <c r="AQ40" s="13"/>
      <c r="AR40" s="13"/>
      <c r="AS40" s="13"/>
      <c r="AT40" s="14"/>
      <c r="AU40" s="12" t="s">
        <v>26</v>
      </c>
      <c r="AV40" s="13"/>
      <c r="AW40" s="13"/>
      <c r="AX40" s="13"/>
      <c r="AY40" s="13"/>
      <c r="AZ40" s="14"/>
      <c r="BA40" s="12" t="s">
        <v>85</v>
      </c>
      <c r="BB40" s="13"/>
      <c r="BC40" s="13"/>
      <c r="BD40" s="13"/>
      <c r="BE40" s="14"/>
      <c r="BF40" s="12" t="s">
        <v>86</v>
      </c>
      <c r="BG40" s="13"/>
      <c r="BH40" s="13"/>
      <c r="BI40" s="13"/>
      <c r="BJ40" s="14"/>
      <c r="BK40" s="86"/>
    </row>
    <row r="41" spans="1:63" ht="15" customHeight="1">
      <c r="A41" s="20"/>
      <c r="B41" s="21"/>
      <c r="C41" s="21"/>
      <c r="D41" s="21"/>
      <c r="E41" s="22"/>
      <c r="F41" s="23"/>
      <c r="G41" s="23"/>
      <c r="H41" s="23"/>
      <c r="I41" s="24"/>
      <c r="J41" s="22"/>
      <c r="K41" s="23"/>
      <c r="L41" s="23"/>
      <c r="M41" s="23"/>
      <c r="N41" s="23"/>
      <c r="O41" s="22"/>
      <c r="P41" s="23"/>
      <c r="Q41" s="23"/>
      <c r="R41" s="23"/>
      <c r="S41" s="24"/>
      <c r="T41" s="22"/>
      <c r="U41" s="23"/>
      <c r="V41" s="23"/>
      <c r="W41" s="23"/>
      <c r="X41" s="24"/>
      <c r="Y41" s="25"/>
      <c r="Z41" s="26"/>
      <c r="AA41" s="26"/>
      <c r="AB41" s="26"/>
      <c r="AC41" s="26"/>
      <c r="AD41" s="26"/>
      <c r="AE41" s="26"/>
      <c r="AF41" s="26"/>
      <c r="AG41" s="26"/>
      <c r="AH41" s="26"/>
      <c r="AI41" s="27"/>
      <c r="AJ41" s="25"/>
      <c r="AK41" s="26"/>
      <c r="AL41" s="26"/>
      <c r="AM41" s="27"/>
      <c r="AN41" s="22"/>
      <c r="AO41" s="23"/>
      <c r="AP41" s="23"/>
      <c r="AQ41" s="23"/>
      <c r="AR41" s="23"/>
      <c r="AS41" s="23"/>
      <c r="AT41" s="24"/>
      <c r="AU41" s="22"/>
      <c r="AV41" s="23"/>
      <c r="AW41" s="23"/>
      <c r="AX41" s="23"/>
      <c r="AY41" s="23"/>
      <c r="AZ41" s="24"/>
      <c r="BA41" s="22"/>
      <c r="BB41" s="23"/>
      <c r="BC41" s="23"/>
      <c r="BD41" s="23"/>
      <c r="BE41" s="24"/>
      <c r="BF41" s="22"/>
      <c r="BG41" s="23"/>
      <c r="BH41" s="23"/>
      <c r="BI41" s="23"/>
      <c r="BJ41" s="24"/>
      <c r="BK41" s="86"/>
    </row>
    <row r="42" spans="1:63" ht="15" customHeight="1">
      <c r="A42" s="20"/>
      <c r="B42" s="21"/>
      <c r="C42" s="21"/>
      <c r="D42" s="21"/>
      <c r="E42" s="28"/>
      <c r="F42" s="29"/>
      <c r="G42" s="29"/>
      <c r="H42" s="29"/>
      <c r="I42" s="30"/>
      <c r="J42" s="28"/>
      <c r="K42" s="29"/>
      <c r="L42" s="29"/>
      <c r="M42" s="29"/>
      <c r="N42" s="29"/>
      <c r="O42" s="28"/>
      <c r="P42" s="29"/>
      <c r="Q42" s="29"/>
      <c r="R42" s="29"/>
      <c r="S42" s="30"/>
      <c r="T42" s="28"/>
      <c r="U42" s="29"/>
      <c r="V42" s="29"/>
      <c r="W42" s="29"/>
      <c r="X42" s="30"/>
      <c r="Y42" s="31"/>
      <c r="Z42" s="32"/>
      <c r="AA42" s="32"/>
      <c r="AB42" s="32"/>
      <c r="AC42" s="32"/>
      <c r="AD42" s="32"/>
      <c r="AE42" s="32"/>
      <c r="AF42" s="32"/>
      <c r="AG42" s="32"/>
      <c r="AH42" s="32"/>
      <c r="AI42" s="33"/>
      <c r="AJ42" s="31"/>
      <c r="AK42" s="32"/>
      <c r="AL42" s="32"/>
      <c r="AM42" s="33"/>
      <c r="AN42" s="28"/>
      <c r="AO42" s="29"/>
      <c r="AP42" s="29"/>
      <c r="AQ42" s="29"/>
      <c r="AR42" s="29"/>
      <c r="AS42" s="29"/>
      <c r="AT42" s="30"/>
      <c r="AU42" s="28"/>
      <c r="AV42" s="29"/>
      <c r="AW42" s="29"/>
      <c r="AX42" s="29"/>
      <c r="AY42" s="29"/>
      <c r="AZ42" s="30"/>
      <c r="BA42" s="28"/>
      <c r="BB42" s="29"/>
      <c r="BC42" s="29"/>
      <c r="BD42" s="29"/>
      <c r="BE42" s="30"/>
      <c r="BF42" s="28"/>
      <c r="BG42" s="29"/>
      <c r="BH42" s="29"/>
      <c r="BI42" s="29"/>
      <c r="BJ42" s="30"/>
      <c r="BK42" s="86"/>
    </row>
    <row r="43" spans="1:63" ht="12.75" customHeight="1">
      <c r="A43" s="20"/>
      <c r="B43" s="21"/>
      <c r="C43" s="21"/>
      <c r="D43" s="21"/>
      <c r="E43" s="11" t="s">
        <v>30</v>
      </c>
      <c r="F43" s="34" t="s">
        <v>31</v>
      </c>
      <c r="G43" s="34" t="s">
        <v>32</v>
      </c>
      <c r="H43" s="34" t="s">
        <v>33</v>
      </c>
      <c r="I43" s="34" t="s">
        <v>34</v>
      </c>
      <c r="J43" s="11" t="s">
        <v>30</v>
      </c>
      <c r="K43" s="34" t="s">
        <v>31</v>
      </c>
      <c r="L43" s="34" t="s">
        <v>35</v>
      </c>
      <c r="M43" s="34" t="s">
        <v>33</v>
      </c>
      <c r="N43" s="35" t="s">
        <v>34</v>
      </c>
      <c r="O43" s="36" t="s">
        <v>36</v>
      </c>
      <c r="P43" s="37" t="s">
        <v>37</v>
      </c>
      <c r="Q43" s="37" t="s">
        <v>38</v>
      </c>
      <c r="R43" s="38" t="s">
        <v>39</v>
      </c>
      <c r="S43" s="39" t="s">
        <v>40</v>
      </c>
      <c r="T43" s="40" t="s">
        <v>36</v>
      </c>
      <c r="U43" s="34" t="s">
        <v>37</v>
      </c>
      <c r="V43" s="34" t="s">
        <v>38</v>
      </c>
      <c r="W43" s="41" t="s">
        <v>39</v>
      </c>
      <c r="X43" s="34" t="s">
        <v>40</v>
      </c>
      <c r="Y43" s="36" t="s">
        <v>41</v>
      </c>
      <c r="Z43" s="42"/>
      <c r="AA43" s="43"/>
      <c r="AB43" s="40" t="s">
        <v>42</v>
      </c>
      <c r="AC43" s="34" t="s">
        <v>43</v>
      </c>
      <c r="AD43" s="34" t="s">
        <v>44</v>
      </c>
      <c r="AE43" s="34" t="s">
        <v>104</v>
      </c>
      <c r="AF43" s="34" t="s">
        <v>46</v>
      </c>
      <c r="AG43" s="34" t="s">
        <v>105</v>
      </c>
      <c r="AH43" s="34" t="s">
        <v>106</v>
      </c>
      <c r="AI43" s="34" t="s">
        <v>49</v>
      </c>
      <c r="AJ43" s="34" t="s">
        <v>36</v>
      </c>
      <c r="AK43" s="34" t="s">
        <v>37</v>
      </c>
      <c r="AL43" s="34" t="s">
        <v>38</v>
      </c>
      <c r="AM43" s="41" t="s">
        <v>39</v>
      </c>
      <c r="AN43" s="12" t="s">
        <v>51</v>
      </c>
      <c r="AO43" s="235"/>
      <c r="AP43" s="12" t="s">
        <v>52</v>
      </c>
      <c r="AQ43" s="235"/>
      <c r="AR43" s="12" t="s">
        <v>53</v>
      </c>
      <c r="AS43" s="12" t="s">
        <v>54</v>
      </c>
      <c r="AT43" s="12" t="s">
        <v>55</v>
      </c>
      <c r="AU43" s="12" t="s">
        <v>51</v>
      </c>
      <c r="AV43" s="235"/>
      <c r="AW43" s="12" t="s">
        <v>52</v>
      </c>
      <c r="AX43" s="12" t="s">
        <v>53</v>
      </c>
      <c r="AY43" s="12" t="s">
        <v>54</v>
      </c>
      <c r="AZ43" s="12" t="s">
        <v>55</v>
      </c>
      <c r="BA43" s="12" t="s">
        <v>51</v>
      </c>
      <c r="BB43" s="12" t="s">
        <v>52</v>
      </c>
      <c r="BC43" s="12" t="s">
        <v>53</v>
      </c>
      <c r="BD43" s="12" t="s">
        <v>54</v>
      </c>
      <c r="BE43" s="12" t="s">
        <v>55</v>
      </c>
      <c r="BF43" s="12" t="s">
        <v>51</v>
      </c>
      <c r="BG43" s="12" t="s">
        <v>52</v>
      </c>
      <c r="BH43" s="12" t="s">
        <v>53</v>
      </c>
      <c r="BI43" s="12" t="s">
        <v>54</v>
      </c>
      <c r="BJ43" s="12" t="s">
        <v>55</v>
      </c>
      <c r="BK43" s="86"/>
    </row>
    <row r="44" spans="1:63" ht="15">
      <c r="A44" s="20"/>
      <c r="B44" s="21"/>
      <c r="C44" s="21"/>
      <c r="D44" s="21"/>
      <c r="E44" s="20"/>
      <c r="F44" s="46"/>
      <c r="G44" s="46"/>
      <c r="H44" s="46"/>
      <c r="I44" s="46"/>
      <c r="J44" s="20"/>
      <c r="K44" s="46"/>
      <c r="L44" s="46"/>
      <c r="M44" s="46"/>
      <c r="N44" s="47"/>
      <c r="O44" s="48"/>
      <c r="P44" s="49"/>
      <c r="Q44" s="49"/>
      <c r="R44" s="50"/>
      <c r="S44" s="51"/>
      <c r="T44" s="52"/>
      <c r="U44" s="46"/>
      <c r="V44" s="46"/>
      <c r="W44" s="53"/>
      <c r="X44" s="46"/>
      <c r="Y44" s="54"/>
      <c r="Z44" s="55"/>
      <c r="AA44" s="56"/>
      <c r="AB44" s="52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53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86"/>
    </row>
    <row r="45" spans="1:63" ht="15">
      <c r="A45" s="20"/>
      <c r="B45" s="21"/>
      <c r="C45" s="21"/>
      <c r="D45" s="21"/>
      <c r="E45" s="20"/>
      <c r="F45" s="46"/>
      <c r="G45" s="46"/>
      <c r="H45" s="46"/>
      <c r="I45" s="46"/>
      <c r="J45" s="20"/>
      <c r="K45" s="46"/>
      <c r="L45" s="46"/>
      <c r="M45" s="46"/>
      <c r="N45" s="47"/>
      <c r="O45" s="48"/>
      <c r="P45" s="49"/>
      <c r="Q45" s="49"/>
      <c r="R45" s="50"/>
      <c r="S45" s="51"/>
      <c r="T45" s="52"/>
      <c r="U45" s="46"/>
      <c r="V45" s="46"/>
      <c r="W45" s="53"/>
      <c r="X45" s="46"/>
      <c r="Y45" s="54"/>
      <c r="Z45" s="55"/>
      <c r="AA45" s="56"/>
      <c r="AB45" s="52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53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86"/>
    </row>
    <row r="46" spans="1:63" ht="15">
      <c r="A46" s="20"/>
      <c r="B46" s="21"/>
      <c r="C46" s="21"/>
      <c r="D46" s="21"/>
      <c r="E46" s="20"/>
      <c r="F46" s="46"/>
      <c r="G46" s="46"/>
      <c r="H46" s="46"/>
      <c r="I46" s="46"/>
      <c r="J46" s="20"/>
      <c r="K46" s="46"/>
      <c r="L46" s="46"/>
      <c r="M46" s="46"/>
      <c r="N46" s="47"/>
      <c r="O46" s="48"/>
      <c r="P46" s="49"/>
      <c r="Q46" s="49"/>
      <c r="R46" s="50"/>
      <c r="S46" s="51"/>
      <c r="T46" s="52"/>
      <c r="U46" s="46"/>
      <c r="V46" s="46"/>
      <c r="W46" s="53"/>
      <c r="X46" s="46"/>
      <c r="Y46" s="54"/>
      <c r="Z46" s="55"/>
      <c r="AA46" s="56"/>
      <c r="AB46" s="52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53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86"/>
    </row>
    <row r="47" spans="1:63" ht="85.5" customHeight="1">
      <c r="A47" s="58"/>
      <c r="B47" s="57"/>
      <c r="C47" s="57"/>
      <c r="D47" s="57"/>
      <c r="E47" s="58"/>
      <c r="F47" s="59"/>
      <c r="G47" s="59"/>
      <c r="H47" s="59"/>
      <c r="I47" s="59"/>
      <c r="J47" s="58"/>
      <c r="K47" s="59"/>
      <c r="L47" s="59"/>
      <c r="M47" s="59"/>
      <c r="N47" s="60"/>
      <c r="O47" s="61"/>
      <c r="P47" s="62"/>
      <c r="Q47" s="62"/>
      <c r="R47" s="63"/>
      <c r="S47" s="64"/>
      <c r="T47" s="65"/>
      <c r="U47" s="59"/>
      <c r="V47" s="59"/>
      <c r="W47" s="66"/>
      <c r="X47" s="59"/>
      <c r="Y47" s="67"/>
      <c r="Z47" s="68"/>
      <c r="AA47" s="69"/>
      <c r="AB47" s="65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66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86"/>
    </row>
    <row r="48" spans="1:63" ht="15">
      <c r="A48" s="140" t="s">
        <v>62</v>
      </c>
      <c r="B48" s="141">
        <f>B49+B50+B51+B52+B53+B54+B55+B56+B57</f>
        <v>13.75</v>
      </c>
      <c r="C48" s="142">
        <f>(BN2-(BN3-BN4)*BN5)*BN6*BN7*BN8</f>
        <v>85528.87199999999</v>
      </c>
      <c r="D48" s="142">
        <f>D49+D50+D51+D52+D53+D54+D55+D56+D57</f>
        <v>1176023.75</v>
      </c>
      <c r="E48" s="143"/>
      <c r="F48" s="144"/>
      <c r="G48" s="106"/>
      <c r="H48" s="144"/>
      <c r="I48" s="145"/>
      <c r="J48" s="143"/>
      <c r="K48" s="144"/>
      <c r="L48" s="144"/>
      <c r="M48" s="144"/>
      <c r="N48" s="146"/>
      <c r="O48" s="105"/>
      <c r="P48" s="100"/>
      <c r="Q48" s="100"/>
      <c r="R48" s="100"/>
      <c r="S48" s="107"/>
      <c r="T48" s="147"/>
      <c r="U48" s="144"/>
      <c r="V48" s="144"/>
      <c r="W48" s="145"/>
      <c r="X48" s="148"/>
      <c r="Y48" s="143">
        <f>Y49+Y50+Y51+Y52+Y53+Y54+Y55+Y56+Y57</f>
        <v>56997.67612967889</v>
      </c>
      <c r="Z48" s="144"/>
      <c r="AA48" s="144"/>
      <c r="AB48" s="144"/>
      <c r="AC48" s="144"/>
      <c r="AD48" s="144"/>
      <c r="AE48" s="146"/>
      <c r="AF48" s="108"/>
      <c r="AG48" s="100"/>
      <c r="AH48" s="100"/>
      <c r="AI48" s="99">
        <f>AI49+AI50+AI51+AI52+AI53+AI54+AI55+AI56+AI57</f>
        <v>243.57981251999524</v>
      </c>
      <c r="AJ48" s="147"/>
      <c r="AK48" s="144"/>
      <c r="AL48" s="144"/>
      <c r="AM48" s="145"/>
      <c r="AN48" s="143"/>
      <c r="AO48" s="147"/>
      <c r="AP48" s="144"/>
      <c r="AQ48" s="144"/>
      <c r="AR48" s="144"/>
      <c r="AS48" s="144"/>
      <c r="AT48" s="145"/>
      <c r="AU48" s="147"/>
      <c r="AV48" s="147"/>
      <c r="AW48" s="144"/>
      <c r="AX48" s="144"/>
      <c r="AY48" s="144"/>
      <c r="AZ48" s="145"/>
      <c r="BA48" s="147"/>
      <c r="BB48" s="144"/>
      <c r="BC48" s="144"/>
      <c r="BD48" s="144"/>
      <c r="BE48" s="145"/>
      <c r="BF48" s="147"/>
      <c r="BG48" s="144"/>
      <c r="BH48" s="144"/>
      <c r="BI48" s="144"/>
      <c r="BJ48" s="145"/>
      <c r="BK48" s="86"/>
    </row>
    <row r="49" spans="1:63" ht="15">
      <c r="A49" s="110" t="s">
        <v>63</v>
      </c>
      <c r="B49" s="149">
        <v>1.5</v>
      </c>
      <c r="C49" s="98">
        <f aca="true" t="shared" si="53" ref="C49:C67">ROUND(C48,0)</f>
        <v>85529</v>
      </c>
      <c r="D49" s="98">
        <f aca="true" t="shared" si="54" ref="D49:D58">B49*C49</f>
        <v>128293.5</v>
      </c>
      <c r="E49" s="112">
        <f aca="true" t="shared" si="55" ref="E49:E58">D49/S49</f>
        <v>23.649980291683093</v>
      </c>
      <c r="F49" s="102">
        <v>30</v>
      </c>
      <c r="G49" s="113">
        <f aca="true" t="shared" si="56" ref="G49:G55">F49/1.3</f>
        <v>23.076923076923077</v>
      </c>
      <c r="H49" s="102">
        <f aca="true" t="shared" si="57" ref="H49:H58">F49</f>
        <v>30</v>
      </c>
      <c r="I49" s="114">
        <f aca="true" t="shared" si="58" ref="I49:I58">G49/1.3</f>
        <v>17.75147928994083</v>
      </c>
      <c r="J49" s="112">
        <f aca="true" t="shared" si="59" ref="J49:J58">D49/X49</f>
        <v>15.766653527788728</v>
      </c>
      <c r="K49" s="102">
        <f aca="true" t="shared" si="60" ref="K49:K55">F49/1.5</f>
        <v>20</v>
      </c>
      <c r="L49" s="102">
        <f aca="true" t="shared" si="61" ref="L49:L55">K49/1.3</f>
        <v>15.384615384615383</v>
      </c>
      <c r="M49" s="102">
        <f aca="true" t="shared" si="62" ref="M49:M58">H49/1.5</f>
        <v>20</v>
      </c>
      <c r="N49" s="115">
        <f aca="true" t="shared" si="63" ref="N49:N58">I49/1.5</f>
        <v>11.834319526627219</v>
      </c>
      <c r="O49" s="112">
        <f aca="true" t="shared" si="64" ref="O49:O58">(D49*AJ49/100)/F49</f>
        <v>1625.051</v>
      </c>
      <c r="P49" s="102">
        <f aca="true" t="shared" si="65" ref="P49:P58">(D49*AK49/100)/G49</f>
        <v>1779.0031999999999</v>
      </c>
      <c r="Q49" s="102">
        <f aca="true" t="shared" si="66" ref="Q49:Q58">(D49*AL49/100)/H49</f>
        <v>213.82250000000002</v>
      </c>
      <c r="R49" s="102">
        <f aca="true" t="shared" si="67" ref="R49:R58">(D49*AM49/100)/I49</f>
        <v>1806.800125</v>
      </c>
      <c r="S49" s="114">
        <f aca="true" t="shared" si="68" ref="S49:S58">O49+P49+Q49+R49</f>
        <v>5424.676825</v>
      </c>
      <c r="T49" s="101">
        <f aca="true" t="shared" si="69" ref="T49:T58">(D49*AJ49/100)/K49</f>
        <v>2437.5765</v>
      </c>
      <c r="U49" s="101">
        <f aca="true" t="shared" si="70" ref="U49:U58">(D49*AK49/100)/L49</f>
        <v>2668.5048</v>
      </c>
      <c r="V49" s="101">
        <f aca="true" t="shared" si="71" ref="V49:V55">(D49*AL49/100)/M49</f>
        <v>320.73375</v>
      </c>
      <c r="W49" s="101">
        <f aca="true" t="shared" si="72" ref="W49:W55">(D49*AM49/100)/N49</f>
        <v>2710.2001875</v>
      </c>
      <c r="X49" s="116">
        <f aca="true" t="shared" si="73" ref="X49:X58">T49+U49+V49+W49</f>
        <v>8137.0152375</v>
      </c>
      <c r="Y49" s="112">
        <f aca="true" t="shared" si="74" ref="Y49:Y58">D49/E49</f>
        <v>5424.676825</v>
      </c>
      <c r="Z49" s="113"/>
      <c r="AA49" s="113"/>
      <c r="AB49" s="113">
        <f aca="true" t="shared" si="75" ref="AB49:AB58">D49/J49</f>
        <v>8137.0152375</v>
      </c>
      <c r="AC49" s="102">
        <f aca="true" t="shared" si="76" ref="AC49:AC58">C49/E49</f>
        <v>3616.4512166666664</v>
      </c>
      <c r="AD49" s="102">
        <f aca="true" t="shared" si="77" ref="AD49:AD58">AC49/$BP$2</f>
        <v>15.454919729344729</v>
      </c>
      <c r="AE49" s="115">
        <f aca="true" t="shared" si="78" ref="AE49:AE58">AD49*1.5</f>
        <v>23.182379594017092</v>
      </c>
      <c r="AF49" s="115">
        <f aca="true" t="shared" si="79" ref="AF49:AF58">C49/J49/$BP$2</f>
        <v>23.182379594017092</v>
      </c>
      <c r="AG49" s="102">
        <f aca="true" t="shared" si="80" ref="AG49:AG58">AD49/4</f>
        <v>3.8637299323361822</v>
      </c>
      <c r="AH49" s="102">
        <f aca="true" t="shared" si="81" ref="AH49:AH58">AD49/2</f>
        <v>7.7274598646723645</v>
      </c>
      <c r="AI49" s="99">
        <f aca="true" t="shared" si="82" ref="AI49:AI58">AD49*B49</f>
        <v>23.182379594017092</v>
      </c>
      <c r="AJ49" s="101">
        <v>38</v>
      </c>
      <c r="AK49" s="102">
        <f aca="true" t="shared" si="83" ref="AK49:AK59">100-AJ49-AL49-AM49</f>
        <v>32</v>
      </c>
      <c r="AL49" s="102">
        <v>5</v>
      </c>
      <c r="AM49" s="114">
        <v>25</v>
      </c>
      <c r="AN49" s="112">
        <f aca="true" t="shared" si="84" ref="AN49:AN59">AP49+AR49+AS49+AT49</f>
        <v>15.45491972934473</v>
      </c>
      <c r="AO49" s="101"/>
      <c r="AP49" s="102">
        <f aca="true" t="shared" si="85" ref="AP49:AP59">AD49*AJ49%</f>
        <v>5.872869497150997</v>
      </c>
      <c r="AQ49" s="102"/>
      <c r="AR49" s="102">
        <f aca="true" t="shared" si="86" ref="AR49:AR59">AD49*AK49%</f>
        <v>4.945574313390313</v>
      </c>
      <c r="AS49" s="102">
        <f aca="true" t="shared" si="87" ref="AS49:AS59">AD49*AL49%</f>
        <v>0.7727459864672365</v>
      </c>
      <c r="AT49" s="114">
        <f aca="true" t="shared" si="88" ref="AT49:AT59">AD49*AM49%</f>
        <v>3.8637299323361822</v>
      </c>
      <c r="AU49" s="101">
        <f aca="true" t="shared" si="89" ref="AU49:AU58">AW49+AX49+AY49+AZ49</f>
        <v>23.182379594017092</v>
      </c>
      <c r="AV49" s="101"/>
      <c r="AW49" s="102">
        <f aca="true" t="shared" si="90" ref="AW49:AW60">AE49*AJ49%</f>
        <v>8.809304245726496</v>
      </c>
      <c r="AX49" s="102">
        <f aca="true" t="shared" si="91" ref="AX49:AX59">AE49*AK49%</f>
        <v>7.41836147008547</v>
      </c>
      <c r="AY49" s="102">
        <f aca="true" t="shared" si="92" ref="AY49:AY59">AE49*AL49%</f>
        <v>1.1591189797008548</v>
      </c>
      <c r="AZ49" s="114">
        <f aca="true" t="shared" si="93" ref="AZ49:AZ59">AE49*AM49%</f>
        <v>5.795594898504273</v>
      </c>
      <c r="BA49" s="101">
        <f aca="true" t="shared" si="94" ref="BA49:BA58">BB49+BC49+BD49+BE49</f>
        <v>3.8637299323361827</v>
      </c>
      <c r="BB49" s="102">
        <f aca="true" t="shared" si="95" ref="BB49:BB59">AG49*AJ49%</f>
        <v>1.4682173742877493</v>
      </c>
      <c r="BC49" s="102">
        <f aca="true" t="shared" si="96" ref="BC49:BC59">AG49*AK49%</f>
        <v>1.2363935783475783</v>
      </c>
      <c r="BD49" s="102">
        <f aca="true" t="shared" si="97" ref="BD49:BD59">AG49*AL49%</f>
        <v>0.19318649661680912</v>
      </c>
      <c r="BE49" s="102">
        <f aca="true" t="shared" si="98" ref="BE49:BE59">AG49*AM49%</f>
        <v>0.9659324830840456</v>
      </c>
      <c r="BF49" s="101">
        <f aca="true" t="shared" si="99" ref="BF49:BF58">BG49+BH49+BI49+BJ49</f>
        <v>7.727459864672365</v>
      </c>
      <c r="BG49" s="102">
        <f aca="true" t="shared" si="100" ref="BG49:BG58">AH49*AJ49%</f>
        <v>2.9364347485754987</v>
      </c>
      <c r="BH49" s="102">
        <f aca="true" t="shared" si="101" ref="BH49:BH58">AH49*AK49%</f>
        <v>2.4727871566951567</v>
      </c>
      <c r="BI49" s="102">
        <f aca="true" t="shared" si="102" ref="BI49:BI58">AH49*AL49%</f>
        <v>0.38637299323361823</v>
      </c>
      <c r="BJ49" s="102">
        <f aca="true" t="shared" si="103" ref="BJ49:BJ58">AH49*AM49%</f>
        <v>1.9318649661680911</v>
      </c>
      <c r="BK49" s="86"/>
    </row>
    <row r="50" spans="1:63" ht="15">
      <c r="A50" s="110" t="s">
        <v>64</v>
      </c>
      <c r="B50" s="149">
        <v>1.5</v>
      </c>
      <c r="C50" s="98">
        <f t="shared" si="53"/>
        <v>85529</v>
      </c>
      <c r="D50" s="98">
        <f t="shared" si="54"/>
        <v>128293.5</v>
      </c>
      <c r="E50" s="112">
        <f t="shared" si="55"/>
        <v>19.4325689856199</v>
      </c>
      <c r="F50" s="102">
        <v>25</v>
      </c>
      <c r="G50" s="113">
        <f t="shared" si="56"/>
        <v>19.23076923076923</v>
      </c>
      <c r="H50" s="102">
        <f t="shared" si="57"/>
        <v>25</v>
      </c>
      <c r="I50" s="114">
        <f t="shared" si="58"/>
        <v>14.792899408284022</v>
      </c>
      <c r="J50" s="112">
        <f t="shared" si="59"/>
        <v>12.955045990413264</v>
      </c>
      <c r="K50" s="102">
        <f t="shared" si="60"/>
        <v>16.666666666666668</v>
      </c>
      <c r="L50" s="102">
        <f t="shared" si="61"/>
        <v>12.820512820512821</v>
      </c>
      <c r="M50" s="102">
        <f t="shared" si="62"/>
        <v>16.666666666666668</v>
      </c>
      <c r="N50" s="115">
        <f t="shared" si="63"/>
        <v>9.861932938856015</v>
      </c>
      <c r="O50" s="112">
        <f t="shared" si="64"/>
        <v>1642.1568</v>
      </c>
      <c r="P50" s="102">
        <f t="shared" si="65"/>
        <v>2535.07956</v>
      </c>
      <c r="Q50" s="102">
        <f t="shared" si="66"/>
        <v>256.587</v>
      </c>
      <c r="R50" s="102">
        <f t="shared" si="67"/>
        <v>2168.16015</v>
      </c>
      <c r="S50" s="114">
        <f t="shared" si="68"/>
        <v>6601.98351</v>
      </c>
      <c r="T50" s="101">
        <f t="shared" si="69"/>
        <v>2463.2351999999996</v>
      </c>
      <c r="U50" s="101">
        <f t="shared" si="70"/>
        <v>3802.6193399999997</v>
      </c>
      <c r="V50" s="101">
        <f t="shared" si="71"/>
        <v>384.8805</v>
      </c>
      <c r="W50" s="101">
        <f t="shared" si="72"/>
        <v>3252.2402250000005</v>
      </c>
      <c r="X50" s="116">
        <f t="shared" si="73"/>
        <v>9902.975265000001</v>
      </c>
      <c r="Y50" s="112">
        <f t="shared" si="74"/>
        <v>6601.98351</v>
      </c>
      <c r="Z50" s="113"/>
      <c r="AA50" s="113"/>
      <c r="AB50" s="113">
        <f t="shared" si="75"/>
        <v>9902.975265000001</v>
      </c>
      <c r="AC50" s="102">
        <f t="shared" si="76"/>
        <v>4401.32234</v>
      </c>
      <c r="AD50" s="102">
        <f t="shared" si="77"/>
        <v>18.809069829059826</v>
      </c>
      <c r="AE50" s="115">
        <f t="shared" si="78"/>
        <v>28.21360474358974</v>
      </c>
      <c r="AF50" s="115">
        <f t="shared" si="79"/>
        <v>28.213604743589748</v>
      </c>
      <c r="AG50" s="102">
        <f t="shared" si="80"/>
        <v>4.7022674572649565</v>
      </c>
      <c r="AH50" s="102">
        <f t="shared" si="81"/>
        <v>9.404534914529913</v>
      </c>
      <c r="AI50" s="99">
        <f t="shared" si="82"/>
        <v>28.21360474358974</v>
      </c>
      <c r="AJ50" s="101">
        <v>32</v>
      </c>
      <c r="AK50" s="102">
        <f t="shared" si="83"/>
        <v>38</v>
      </c>
      <c r="AL50" s="102">
        <v>5</v>
      </c>
      <c r="AM50" s="114">
        <v>25</v>
      </c>
      <c r="AN50" s="112">
        <f t="shared" si="84"/>
        <v>18.809069829059826</v>
      </c>
      <c r="AO50" s="101"/>
      <c r="AP50" s="102">
        <f t="shared" si="85"/>
        <v>6.018902345299145</v>
      </c>
      <c r="AQ50" s="102"/>
      <c r="AR50" s="102">
        <f t="shared" si="86"/>
        <v>7.147446535042734</v>
      </c>
      <c r="AS50" s="102">
        <f t="shared" si="87"/>
        <v>0.9404534914529914</v>
      </c>
      <c r="AT50" s="114">
        <f t="shared" si="88"/>
        <v>4.7022674572649565</v>
      </c>
      <c r="AU50" s="101">
        <f t="shared" si="89"/>
        <v>28.213604743589745</v>
      </c>
      <c r="AV50" s="101"/>
      <c r="AW50" s="102">
        <f t="shared" si="90"/>
        <v>9.028353517948718</v>
      </c>
      <c r="AX50" s="102">
        <f t="shared" si="91"/>
        <v>10.721169802564102</v>
      </c>
      <c r="AY50" s="102">
        <f t="shared" si="92"/>
        <v>1.410680237179487</v>
      </c>
      <c r="AZ50" s="114">
        <f t="shared" si="93"/>
        <v>7.053401185897435</v>
      </c>
      <c r="BA50" s="101">
        <f t="shared" si="94"/>
        <v>4.7022674572649565</v>
      </c>
      <c r="BB50" s="102">
        <f t="shared" si="95"/>
        <v>1.5047255863247861</v>
      </c>
      <c r="BC50" s="102">
        <f t="shared" si="96"/>
        <v>1.7868616337606835</v>
      </c>
      <c r="BD50" s="102">
        <f t="shared" si="97"/>
        <v>0.23511337286324785</v>
      </c>
      <c r="BE50" s="102">
        <f t="shared" si="98"/>
        <v>1.1755668643162391</v>
      </c>
      <c r="BF50" s="101">
        <f t="shared" si="99"/>
        <v>9.404534914529913</v>
      </c>
      <c r="BG50" s="102">
        <f t="shared" si="100"/>
        <v>3.0094511726495723</v>
      </c>
      <c r="BH50" s="102">
        <f t="shared" si="101"/>
        <v>3.573723267521367</v>
      </c>
      <c r="BI50" s="102">
        <f t="shared" si="102"/>
        <v>0.4702267457264957</v>
      </c>
      <c r="BJ50" s="102">
        <f t="shared" si="103"/>
        <v>2.3511337286324783</v>
      </c>
      <c r="BK50" s="86"/>
    </row>
    <row r="51" spans="1:63" ht="15">
      <c r="A51" s="110" t="s">
        <v>65</v>
      </c>
      <c r="B51" s="149">
        <v>1</v>
      </c>
      <c r="C51" s="98">
        <f t="shared" si="53"/>
        <v>85529</v>
      </c>
      <c r="D51" s="98">
        <f t="shared" si="54"/>
        <v>85529</v>
      </c>
      <c r="E51" s="112">
        <f t="shared" si="55"/>
        <v>20.383204239706483</v>
      </c>
      <c r="F51" s="102">
        <v>25</v>
      </c>
      <c r="G51" s="113">
        <f t="shared" si="56"/>
        <v>19.23076923076923</v>
      </c>
      <c r="H51" s="102">
        <f t="shared" si="57"/>
        <v>25</v>
      </c>
      <c r="I51" s="114">
        <f t="shared" si="58"/>
        <v>14.792899408284022</v>
      </c>
      <c r="J51" s="112">
        <f t="shared" si="59"/>
        <v>13.58880282647099</v>
      </c>
      <c r="K51" s="102">
        <f t="shared" si="60"/>
        <v>16.666666666666668</v>
      </c>
      <c r="L51" s="102">
        <f t="shared" si="61"/>
        <v>12.820512820512821</v>
      </c>
      <c r="M51" s="102">
        <f t="shared" si="62"/>
        <v>16.666666666666668</v>
      </c>
      <c r="N51" s="115">
        <f t="shared" si="63"/>
        <v>9.861932938856015</v>
      </c>
      <c r="O51" s="112">
        <f t="shared" si="64"/>
        <v>1607.9451999999999</v>
      </c>
      <c r="P51" s="102">
        <f t="shared" si="65"/>
        <v>800.55144</v>
      </c>
      <c r="Q51" s="102">
        <f t="shared" si="66"/>
        <v>342.116</v>
      </c>
      <c r="R51" s="102">
        <f t="shared" si="67"/>
        <v>1445.4401000000003</v>
      </c>
      <c r="S51" s="114">
        <f t="shared" si="68"/>
        <v>4196.05274</v>
      </c>
      <c r="T51" s="101">
        <f t="shared" si="69"/>
        <v>2411.9177999999997</v>
      </c>
      <c r="U51" s="101">
        <f t="shared" si="70"/>
        <v>1200.8271599999998</v>
      </c>
      <c r="V51" s="101">
        <f t="shared" si="71"/>
        <v>513.174</v>
      </c>
      <c r="W51" s="101">
        <f t="shared" si="72"/>
        <v>2168.16015</v>
      </c>
      <c r="X51" s="116">
        <f t="shared" si="73"/>
        <v>6294.079109999999</v>
      </c>
      <c r="Y51" s="112">
        <f t="shared" si="74"/>
        <v>4196.05274</v>
      </c>
      <c r="Z51" s="113"/>
      <c r="AA51" s="113"/>
      <c r="AB51" s="113">
        <f t="shared" si="75"/>
        <v>6294.079109999999</v>
      </c>
      <c r="AC51" s="102">
        <f t="shared" si="76"/>
        <v>4196.05274</v>
      </c>
      <c r="AD51" s="102">
        <f t="shared" si="77"/>
        <v>17.931849316239315</v>
      </c>
      <c r="AE51" s="115">
        <f t="shared" si="78"/>
        <v>26.897773974358973</v>
      </c>
      <c r="AF51" s="115">
        <f t="shared" si="79"/>
        <v>26.89777397435897</v>
      </c>
      <c r="AG51" s="102">
        <f t="shared" si="80"/>
        <v>4.482962329059829</v>
      </c>
      <c r="AH51" s="102">
        <f t="shared" si="81"/>
        <v>8.965924658119658</v>
      </c>
      <c r="AI51" s="99">
        <f t="shared" si="82"/>
        <v>17.931849316239315</v>
      </c>
      <c r="AJ51" s="101">
        <v>47</v>
      </c>
      <c r="AK51" s="102">
        <f t="shared" si="83"/>
        <v>18</v>
      </c>
      <c r="AL51" s="102">
        <v>10</v>
      </c>
      <c r="AM51" s="114">
        <v>25</v>
      </c>
      <c r="AN51" s="112">
        <f t="shared" si="84"/>
        <v>17.931849316239315</v>
      </c>
      <c r="AO51" s="101"/>
      <c r="AP51" s="102">
        <f t="shared" si="85"/>
        <v>8.427969178632477</v>
      </c>
      <c r="AQ51" s="102"/>
      <c r="AR51" s="102">
        <f t="shared" si="86"/>
        <v>3.2277328769230764</v>
      </c>
      <c r="AS51" s="102">
        <f t="shared" si="87"/>
        <v>1.7931849316239317</v>
      </c>
      <c r="AT51" s="114">
        <f t="shared" si="88"/>
        <v>4.482962329059829</v>
      </c>
      <c r="AU51" s="101">
        <f t="shared" si="89"/>
        <v>26.897773974358973</v>
      </c>
      <c r="AV51" s="101"/>
      <c r="AW51" s="102">
        <f t="shared" si="90"/>
        <v>12.641953767948717</v>
      </c>
      <c r="AX51" s="102">
        <f t="shared" si="91"/>
        <v>4.841599315384615</v>
      </c>
      <c r="AY51" s="102">
        <f t="shared" si="92"/>
        <v>2.6897773974358974</v>
      </c>
      <c r="AZ51" s="114">
        <f t="shared" si="93"/>
        <v>6.724443493589743</v>
      </c>
      <c r="BA51" s="101">
        <f t="shared" si="94"/>
        <v>4.482962329059829</v>
      </c>
      <c r="BB51" s="102">
        <f t="shared" si="95"/>
        <v>2.106992294658119</v>
      </c>
      <c r="BC51" s="102">
        <f t="shared" si="96"/>
        <v>0.8069332192307691</v>
      </c>
      <c r="BD51" s="102">
        <f t="shared" si="97"/>
        <v>0.4482962329059829</v>
      </c>
      <c r="BE51" s="102">
        <f t="shared" si="98"/>
        <v>1.1207405822649572</v>
      </c>
      <c r="BF51" s="101">
        <f t="shared" si="99"/>
        <v>8.965924658119658</v>
      </c>
      <c r="BG51" s="102">
        <f t="shared" si="100"/>
        <v>4.213984589316238</v>
      </c>
      <c r="BH51" s="102">
        <f t="shared" si="101"/>
        <v>1.6138664384615382</v>
      </c>
      <c r="BI51" s="102">
        <f t="shared" si="102"/>
        <v>0.8965924658119658</v>
      </c>
      <c r="BJ51" s="102">
        <f t="shared" si="103"/>
        <v>2.2414811645299144</v>
      </c>
      <c r="BK51" s="86"/>
    </row>
    <row r="52" spans="1:63" ht="15">
      <c r="A52" s="110" t="s">
        <v>66</v>
      </c>
      <c r="B52" s="149">
        <v>1.5</v>
      </c>
      <c r="C52" s="98">
        <f t="shared" si="53"/>
        <v>85529</v>
      </c>
      <c r="D52" s="98">
        <f t="shared" si="54"/>
        <v>128293.5</v>
      </c>
      <c r="E52" s="112">
        <f t="shared" si="55"/>
        <v>23.59418010224145</v>
      </c>
      <c r="F52" s="102">
        <v>30</v>
      </c>
      <c r="G52" s="113">
        <f t="shared" si="56"/>
        <v>23.076923076923077</v>
      </c>
      <c r="H52" s="102">
        <f t="shared" si="57"/>
        <v>30</v>
      </c>
      <c r="I52" s="114">
        <f t="shared" si="58"/>
        <v>17.75147928994083</v>
      </c>
      <c r="J52" s="112">
        <f t="shared" si="59"/>
        <v>15.729453401494295</v>
      </c>
      <c r="K52" s="102">
        <f t="shared" si="60"/>
        <v>20</v>
      </c>
      <c r="L52" s="102">
        <f t="shared" si="61"/>
        <v>15.384615384615383</v>
      </c>
      <c r="M52" s="102">
        <f t="shared" si="62"/>
        <v>20</v>
      </c>
      <c r="N52" s="115">
        <f t="shared" si="63"/>
        <v>11.834319526627219</v>
      </c>
      <c r="O52" s="112">
        <f t="shared" si="64"/>
        <v>940.819</v>
      </c>
      <c r="P52" s="102">
        <f t="shared" si="65"/>
        <v>1834.59705</v>
      </c>
      <c r="Q52" s="102">
        <f t="shared" si="66"/>
        <v>855.2900000000001</v>
      </c>
      <c r="R52" s="102">
        <f t="shared" si="67"/>
        <v>1806.800125</v>
      </c>
      <c r="S52" s="114">
        <f t="shared" si="68"/>
        <v>5437.5061749999995</v>
      </c>
      <c r="T52" s="101">
        <f t="shared" si="69"/>
        <v>1411.2285</v>
      </c>
      <c r="U52" s="101">
        <f t="shared" si="70"/>
        <v>2751.8955750000005</v>
      </c>
      <c r="V52" s="101">
        <f t="shared" si="71"/>
        <v>1282.935</v>
      </c>
      <c r="W52" s="101">
        <f t="shared" si="72"/>
        <v>2710.2001875</v>
      </c>
      <c r="X52" s="116">
        <f t="shared" si="73"/>
        <v>8156.259262500002</v>
      </c>
      <c r="Y52" s="112">
        <f t="shared" si="74"/>
        <v>5437.5061749999995</v>
      </c>
      <c r="Z52" s="113"/>
      <c r="AA52" s="113"/>
      <c r="AB52" s="113">
        <f t="shared" si="75"/>
        <v>8156.259262500002</v>
      </c>
      <c r="AC52" s="102">
        <f t="shared" si="76"/>
        <v>3625.0041166666665</v>
      </c>
      <c r="AD52" s="102">
        <f t="shared" si="77"/>
        <v>15.491470584045583</v>
      </c>
      <c r="AE52" s="115">
        <f t="shared" si="78"/>
        <v>23.237205876068373</v>
      </c>
      <c r="AF52" s="115">
        <f t="shared" si="79"/>
        <v>23.237205876068384</v>
      </c>
      <c r="AG52" s="102">
        <f t="shared" si="80"/>
        <v>3.8728676460113958</v>
      </c>
      <c r="AH52" s="102">
        <f t="shared" si="81"/>
        <v>7.7457352920227915</v>
      </c>
      <c r="AI52" s="99">
        <f t="shared" si="82"/>
        <v>23.237205876068373</v>
      </c>
      <c r="AJ52" s="101">
        <v>22</v>
      </c>
      <c r="AK52" s="102">
        <f t="shared" si="83"/>
        <v>33</v>
      </c>
      <c r="AL52" s="102">
        <v>20</v>
      </c>
      <c r="AM52" s="114">
        <v>25</v>
      </c>
      <c r="AN52" s="112">
        <f t="shared" si="84"/>
        <v>15.491470584045583</v>
      </c>
      <c r="AO52" s="101"/>
      <c r="AP52" s="102">
        <f t="shared" si="85"/>
        <v>3.4081235284900284</v>
      </c>
      <c r="AQ52" s="102"/>
      <c r="AR52" s="102">
        <f t="shared" si="86"/>
        <v>5.112185292735043</v>
      </c>
      <c r="AS52" s="102">
        <f t="shared" si="87"/>
        <v>3.0982941168091167</v>
      </c>
      <c r="AT52" s="114">
        <f t="shared" si="88"/>
        <v>3.8728676460113958</v>
      </c>
      <c r="AU52" s="101">
        <f t="shared" si="89"/>
        <v>23.237205876068373</v>
      </c>
      <c r="AV52" s="101"/>
      <c r="AW52" s="102">
        <f t="shared" si="90"/>
        <v>5.112185292735042</v>
      </c>
      <c r="AX52" s="102">
        <f t="shared" si="91"/>
        <v>7.6682779391025635</v>
      </c>
      <c r="AY52" s="102">
        <f t="shared" si="92"/>
        <v>4.647441175213674</v>
      </c>
      <c r="AZ52" s="114">
        <f t="shared" si="93"/>
        <v>5.809301469017093</v>
      </c>
      <c r="BA52" s="101">
        <f t="shared" si="94"/>
        <v>3.8728676460113958</v>
      </c>
      <c r="BB52" s="102">
        <f t="shared" si="95"/>
        <v>0.8520308821225071</v>
      </c>
      <c r="BC52" s="102">
        <f t="shared" si="96"/>
        <v>1.2780463231837607</v>
      </c>
      <c r="BD52" s="102">
        <f t="shared" si="97"/>
        <v>0.7745735292022792</v>
      </c>
      <c r="BE52" s="102">
        <f t="shared" si="98"/>
        <v>0.9682169115028489</v>
      </c>
      <c r="BF52" s="101">
        <f t="shared" si="99"/>
        <v>7.7457352920227915</v>
      </c>
      <c r="BG52" s="102">
        <f t="shared" si="100"/>
        <v>1.7040617642450142</v>
      </c>
      <c r="BH52" s="102">
        <f t="shared" si="101"/>
        <v>2.5560926463675213</v>
      </c>
      <c r="BI52" s="102">
        <f t="shared" si="102"/>
        <v>1.5491470584045584</v>
      </c>
      <c r="BJ52" s="102">
        <f t="shared" si="103"/>
        <v>1.9364338230056979</v>
      </c>
      <c r="BK52" s="86"/>
    </row>
    <row r="53" spans="1:63" ht="15">
      <c r="A53" s="110" t="s">
        <v>66</v>
      </c>
      <c r="B53" s="149">
        <v>1.5</v>
      </c>
      <c r="C53" s="98">
        <f t="shared" si="53"/>
        <v>85529</v>
      </c>
      <c r="D53" s="98">
        <f t="shared" si="54"/>
        <v>128293.5</v>
      </c>
      <c r="E53" s="112">
        <f t="shared" si="55"/>
        <v>22.94455066921606</v>
      </c>
      <c r="F53" s="102">
        <v>30</v>
      </c>
      <c r="G53" s="113">
        <f t="shared" si="56"/>
        <v>23.076923076923077</v>
      </c>
      <c r="H53" s="102">
        <f t="shared" si="57"/>
        <v>30</v>
      </c>
      <c r="I53" s="114">
        <f t="shared" si="58"/>
        <v>17.75147928994083</v>
      </c>
      <c r="J53" s="112">
        <f t="shared" si="59"/>
        <v>15.296367112810705</v>
      </c>
      <c r="K53" s="102">
        <f t="shared" si="60"/>
        <v>20</v>
      </c>
      <c r="L53" s="102">
        <f t="shared" si="61"/>
        <v>15.384615384615383</v>
      </c>
      <c r="M53" s="102">
        <f t="shared" si="62"/>
        <v>20</v>
      </c>
      <c r="N53" s="115">
        <f t="shared" si="63"/>
        <v>11.834319526627219</v>
      </c>
      <c r="O53" s="112">
        <f t="shared" si="64"/>
        <v>1069.1125</v>
      </c>
      <c r="P53" s="102">
        <f t="shared" si="65"/>
        <v>2501.72325</v>
      </c>
      <c r="Q53" s="102">
        <f t="shared" si="66"/>
        <v>213.82250000000002</v>
      </c>
      <c r="R53" s="102">
        <f t="shared" si="67"/>
        <v>1806.800125</v>
      </c>
      <c r="S53" s="114">
        <f t="shared" si="68"/>
        <v>5591.458375</v>
      </c>
      <c r="T53" s="101">
        <f t="shared" si="69"/>
        <v>1603.66875</v>
      </c>
      <c r="U53" s="101">
        <f t="shared" si="70"/>
        <v>3752.584875</v>
      </c>
      <c r="V53" s="101">
        <f t="shared" si="71"/>
        <v>320.73375</v>
      </c>
      <c r="W53" s="101">
        <f t="shared" si="72"/>
        <v>2710.2001875</v>
      </c>
      <c r="X53" s="116">
        <f t="shared" si="73"/>
        <v>8387.187562500001</v>
      </c>
      <c r="Y53" s="112">
        <f t="shared" si="74"/>
        <v>5591.458375</v>
      </c>
      <c r="Z53" s="113"/>
      <c r="AA53" s="113"/>
      <c r="AB53" s="113">
        <f t="shared" si="75"/>
        <v>8387.187562500001</v>
      </c>
      <c r="AC53" s="102">
        <f t="shared" si="76"/>
        <v>3727.638916666667</v>
      </c>
      <c r="AD53" s="102">
        <f t="shared" si="77"/>
        <v>15.93008084045584</v>
      </c>
      <c r="AE53" s="115">
        <f t="shared" si="78"/>
        <v>23.89512126068376</v>
      </c>
      <c r="AF53" s="115">
        <f t="shared" si="79"/>
        <v>23.895121260683766</v>
      </c>
      <c r="AG53" s="102">
        <f t="shared" si="80"/>
        <v>3.98252021011396</v>
      </c>
      <c r="AH53" s="102">
        <f t="shared" si="81"/>
        <v>7.96504042022792</v>
      </c>
      <c r="AI53" s="99">
        <f t="shared" si="82"/>
        <v>23.89512126068376</v>
      </c>
      <c r="AJ53" s="101">
        <v>25</v>
      </c>
      <c r="AK53" s="102">
        <f t="shared" si="83"/>
        <v>45</v>
      </c>
      <c r="AL53" s="102">
        <v>5</v>
      </c>
      <c r="AM53" s="114">
        <v>25</v>
      </c>
      <c r="AN53" s="112">
        <f t="shared" si="84"/>
        <v>15.93008084045584</v>
      </c>
      <c r="AO53" s="101"/>
      <c r="AP53" s="102">
        <f t="shared" si="85"/>
        <v>3.98252021011396</v>
      </c>
      <c r="AQ53" s="102"/>
      <c r="AR53" s="102">
        <f t="shared" si="86"/>
        <v>7.168536378205128</v>
      </c>
      <c r="AS53" s="102">
        <f t="shared" si="87"/>
        <v>0.796504042022792</v>
      </c>
      <c r="AT53" s="114">
        <f t="shared" si="88"/>
        <v>3.98252021011396</v>
      </c>
      <c r="AU53" s="101">
        <f t="shared" si="89"/>
        <v>23.89512126068376</v>
      </c>
      <c r="AV53" s="101"/>
      <c r="AW53" s="102">
        <f t="shared" si="90"/>
        <v>5.97378031517094</v>
      </c>
      <c r="AX53" s="102">
        <f t="shared" si="91"/>
        <v>10.752804567307692</v>
      </c>
      <c r="AY53" s="102">
        <f t="shared" si="92"/>
        <v>1.194756063034188</v>
      </c>
      <c r="AZ53" s="114">
        <f t="shared" si="93"/>
        <v>5.97378031517094</v>
      </c>
      <c r="BA53" s="101">
        <f t="shared" si="94"/>
        <v>3.98252021011396</v>
      </c>
      <c r="BB53" s="102">
        <f t="shared" si="95"/>
        <v>0.99563005252849</v>
      </c>
      <c r="BC53" s="102">
        <f t="shared" si="96"/>
        <v>1.792134094551282</v>
      </c>
      <c r="BD53" s="102">
        <f t="shared" si="97"/>
        <v>0.199126010505698</v>
      </c>
      <c r="BE53" s="102">
        <f t="shared" si="98"/>
        <v>0.99563005252849</v>
      </c>
      <c r="BF53" s="101">
        <f t="shared" si="99"/>
        <v>7.96504042022792</v>
      </c>
      <c r="BG53" s="102">
        <f t="shared" si="100"/>
        <v>1.99126010505698</v>
      </c>
      <c r="BH53" s="102">
        <f t="shared" si="101"/>
        <v>3.584268189102564</v>
      </c>
      <c r="BI53" s="102">
        <f t="shared" si="102"/>
        <v>0.398252021011396</v>
      </c>
      <c r="BJ53" s="102">
        <f t="shared" si="103"/>
        <v>1.99126010505698</v>
      </c>
      <c r="BK53" s="86"/>
    </row>
    <row r="54" spans="1:63" ht="15">
      <c r="A54" s="110" t="s">
        <v>67</v>
      </c>
      <c r="B54" s="149">
        <v>4.25</v>
      </c>
      <c r="C54" s="98">
        <f t="shared" si="53"/>
        <v>85529</v>
      </c>
      <c r="D54" s="98">
        <f t="shared" si="54"/>
        <v>363498.25</v>
      </c>
      <c r="E54" s="112">
        <f t="shared" si="55"/>
        <v>19.896538002387587</v>
      </c>
      <c r="F54" s="102">
        <v>25</v>
      </c>
      <c r="G54" s="113">
        <f t="shared" si="56"/>
        <v>19.23076923076923</v>
      </c>
      <c r="H54" s="102">
        <f t="shared" si="57"/>
        <v>25</v>
      </c>
      <c r="I54" s="114">
        <f t="shared" si="58"/>
        <v>14.792899408284022</v>
      </c>
      <c r="J54" s="112">
        <f t="shared" si="59"/>
        <v>13.26435866825839</v>
      </c>
      <c r="K54" s="102">
        <f t="shared" si="60"/>
        <v>16.666666666666668</v>
      </c>
      <c r="L54" s="102">
        <f t="shared" si="61"/>
        <v>12.820512820512821</v>
      </c>
      <c r="M54" s="102">
        <f t="shared" si="62"/>
        <v>16.666666666666668</v>
      </c>
      <c r="N54" s="115">
        <f t="shared" si="63"/>
        <v>9.861932938856015</v>
      </c>
      <c r="O54" s="112">
        <f t="shared" si="64"/>
        <v>6106.770600000001</v>
      </c>
      <c r="P54" s="102">
        <f t="shared" si="65"/>
        <v>5292.53452</v>
      </c>
      <c r="Q54" s="102">
        <f t="shared" si="66"/>
        <v>726.9965</v>
      </c>
      <c r="R54" s="102">
        <f t="shared" si="67"/>
        <v>6143.120425000001</v>
      </c>
      <c r="S54" s="114">
        <f t="shared" si="68"/>
        <v>18269.422045</v>
      </c>
      <c r="T54" s="101">
        <f t="shared" si="69"/>
        <v>9160.1559</v>
      </c>
      <c r="U54" s="101">
        <f t="shared" si="70"/>
        <v>7938.801779999999</v>
      </c>
      <c r="V54" s="101">
        <f t="shared" si="71"/>
        <v>1090.4947499999998</v>
      </c>
      <c r="W54" s="101">
        <f t="shared" si="72"/>
        <v>9214.680637500001</v>
      </c>
      <c r="X54" s="116">
        <f t="shared" si="73"/>
        <v>27404.1330675</v>
      </c>
      <c r="Y54" s="112">
        <f t="shared" si="74"/>
        <v>18269.422045</v>
      </c>
      <c r="Z54" s="113"/>
      <c r="AA54" s="113"/>
      <c r="AB54" s="113">
        <f t="shared" si="75"/>
        <v>27404.1330675</v>
      </c>
      <c r="AC54" s="102">
        <f t="shared" si="76"/>
        <v>4298.68754</v>
      </c>
      <c r="AD54" s="102">
        <f t="shared" si="77"/>
        <v>18.370459572649573</v>
      </c>
      <c r="AE54" s="115">
        <f t="shared" si="78"/>
        <v>27.55568935897436</v>
      </c>
      <c r="AF54" s="115">
        <f t="shared" si="79"/>
        <v>27.555689358974355</v>
      </c>
      <c r="AG54" s="102">
        <f t="shared" si="80"/>
        <v>4.592614893162393</v>
      </c>
      <c r="AH54" s="102">
        <f t="shared" si="81"/>
        <v>9.185229786324786</v>
      </c>
      <c r="AI54" s="99">
        <f t="shared" si="82"/>
        <v>78.07445318376068</v>
      </c>
      <c r="AJ54" s="101">
        <v>42</v>
      </c>
      <c r="AK54" s="102">
        <f t="shared" si="83"/>
        <v>28</v>
      </c>
      <c r="AL54" s="102">
        <v>5</v>
      </c>
      <c r="AM54" s="114">
        <v>25</v>
      </c>
      <c r="AN54" s="112">
        <f t="shared" si="84"/>
        <v>18.370459572649573</v>
      </c>
      <c r="AO54" s="101"/>
      <c r="AP54" s="102">
        <f t="shared" si="85"/>
        <v>7.71559302051282</v>
      </c>
      <c r="AQ54" s="102"/>
      <c r="AR54" s="102">
        <f t="shared" si="86"/>
        <v>5.143728680341881</v>
      </c>
      <c r="AS54" s="102">
        <f t="shared" si="87"/>
        <v>0.9185229786324787</v>
      </c>
      <c r="AT54" s="114">
        <f t="shared" si="88"/>
        <v>4.592614893162393</v>
      </c>
      <c r="AU54" s="101">
        <f t="shared" si="89"/>
        <v>27.55568935897436</v>
      </c>
      <c r="AV54" s="101"/>
      <c r="AW54" s="102">
        <f t="shared" si="90"/>
        <v>11.57338953076923</v>
      </c>
      <c r="AX54" s="102">
        <f t="shared" si="91"/>
        <v>7.715593020512821</v>
      </c>
      <c r="AY54" s="102">
        <f t="shared" si="92"/>
        <v>1.3777844679487181</v>
      </c>
      <c r="AZ54" s="114">
        <f t="shared" si="93"/>
        <v>6.88892233974359</v>
      </c>
      <c r="BA54" s="101">
        <f t="shared" si="94"/>
        <v>4.592614893162393</v>
      </c>
      <c r="BB54" s="102">
        <f t="shared" si="95"/>
        <v>1.928898255128205</v>
      </c>
      <c r="BC54" s="102">
        <f t="shared" si="96"/>
        <v>1.2859321700854702</v>
      </c>
      <c r="BD54" s="102">
        <f t="shared" si="97"/>
        <v>0.22963074465811967</v>
      </c>
      <c r="BE54" s="102">
        <f t="shared" si="98"/>
        <v>1.1481537232905983</v>
      </c>
      <c r="BF54" s="101">
        <f t="shared" si="99"/>
        <v>9.185229786324786</v>
      </c>
      <c r="BG54" s="102">
        <f t="shared" si="100"/>
        <v>3.85779651025641</v>
      </c>
      <c r="BH54" s="102">
        <f t="shared" si="101"/>
        <v>2.5718643401709405</v>
      </c>
      <c r="BI54" s="102">
        <f t="shared" si="102"/>
        <v>0.45926148931623934</v>
      </c>
      <c r="BJ54" s="102">
        <f t="shared" si="103"/>
        <v>2.2963074465811966</v>
      </c>
      <c r="BK54" s="86"/>
    </row>
    <row r="55" spans="1:63" ht="15">
      <c r="A55" s="110" t="s">
        <v>68</v>
      </c>
      <c r="B55" s="149">
        <v>1</v>
      </c>
      <c r="C55" s="98">
        <f t="shared" si="53"/>
        <v>85529</v>
      </c>
      <c r="D55" s="98">
        <f t="shared" si="54"/>
        <v>85529</v>
      </c>
      <c r="E55" s="112">
        <f t="shared" si="55"/>
        <v>20.987174504469493</v>
      </c>
      <c r="F55" s="102">
        <v>27</v>
      </c>
      <c r="G55" s="113">
        <f t="shared" si="56"/>
        <v>20.76923076923077</v>
      </c>
      <c r="H55" s="102">
        <f t="shared" si="57"/>
        <v>27</v>
      </c>
      <c r="I55" s="114">
        <f t="shared" si="58"/>
        <v>15.976331360946746</v>
      </c>
      <c r="J55" s="112">
        <f t="shared" si="59"/>
        <v>13.991449669646329</v>
      </c>
      <c r="K55" s="102">
        <f t="shared" si="60"/>
        <v>18</v>
      </c>
      <c r="L55" s="102">
        <f t="shared" si="61"/>
        <v>13.846153846153845</v>
      </c>
      <c r="M55" s="102">
        <f t="shared" si="62"/>
        <v>18</v>
      </c>
      <c r="N55" s="115">
        <f t="shared" si="63"/>
        <v>10.650887573964498</v>
      </c>
      <c r="O55" s="112">
        <f t="shared" si="64"/>
        <v>1013.6770370370369</v>
      </c>
      <c r="P55" s="102">
        <f t="shared" si="65"/>
        <v>1564.863925925926</v>
      </c>
      <c r="Q55" s="102">
        <f t="shared" si="66"/>
        <v>158.38703703703703</v>
      </c>
      <c r="R55" s="102">
        <f t="shared" si="67"/>
        <v>1338.3704629629628</v>
      </c>
      <c r="S55" s="114">
        <f t="shared" si="68"/>
        <v>4075.2984629629627</v>
      </c>
      <c r="T55" s="101">
        <f t="shared" si="69"/>
        <v>1520.5155555555555</v>
      </c>
      <c r="U55" s="101">
        <f t="shared" si="70"/>
        <v>2347.2958888888893</v>
      </c>
      <c r="V55" s="101">
        <f t="shared" si="71"/>
        <v>237.58055555555555</v>
      </c>
      <c r="W55" s="101">
        <f t="shared" si="72"/>
        <v>2007.5556944444443</v>
      </c>
      <c r="X55" s="116">
        <f t="shared" si="73"/>
        <v>6112.947694444444</v>
      </c>
      <c r="Y55" s="112">
        <f t="shared" si="74"/>
        <v>4075.2984629629623</v>
      </c>
      <c r="Z55" s="113"/>
      <c r="AA55" s="113"/>
      <c r="AB55" s="113">
        <f t="shared" si="75"/>
        <v>6112.947694444444</v>
      </c>
      <c r="AC55" s="102">
        <f t="shared" si="76"/>
        <v>4075.2984629629623</v>
      </c>
      <c r="AD55" s="102">
        <f t="shared" si="77"/>
        <v>17.415805397277616</v>
      </c>
      <c r="AE55" s="115">
        <f t="shared" si="78"/>
        <v>26.123708095916424</v>
      </c>
      <c r="AF55" s="115">
        <f t="shared" si="79"/>
        <v>26.123708095916427</v>
      </c>
      <c r="AG55" s="102">
        <f t="shared" si="80"/>
        <v>4.353951349319404</v>
      </c>
      <c r="AH55" s="102">
        <f t="shared" si="81"/>
        <v>8.707902698638808</v>
      </c>
      <c r="AI55" s="99">
        <f t="shared" si="82"/>
        <v>17.415805397277616</v>
      </c>
      <c r="AJ55" s="101">
        <v>32</v>
      </c>
      <c r="AK55" s="102">
        <f t="shared" si="83"/>
        <v>38</v>
      </c>
      <c r="AL55" s="102">
        <v>5</v>
      </c>
      <c r="AM55" s="114">
        <v>25</v>
      </c>
      <c r="AN55" s="112">
        <f t="shared" si="84"/>
        <v>17.415805397277616</v>
      </c>
      <c r="AO55" s="101"/>
      <c r="AP55" s="102">
        <f t="shared" si="85"/>
        <v>5.5730577271288375</v>
      </c>
      <c r="AQ55" s="102"/>
      <c r="AR55" s="102">
        <f t="shared" si="86"/>
        <v>6.618006050965494</v>
      </c>
      <c r="AS55" s="102">
        <f t="shared" si="87"/>
        <v>0.8707902698638809</v>
      </c>
      <c r="AT55" s="114">
        <f t="shared" si="88"/>
        <v>4.353951349319404</v>
      </c>
      <c r="AU55" s="101">
        <f t="shared" si="89"/>
        <v>26.123708095916427</v>
      </c>
      <c r="AV55" s="101"/>
      <c r="AW55" s="102">
        <f t="shared" si="90"/>
        <v>8.359586590693256</v>
      </c>
      <c r="AX55" s="102">
        <f t="shared" si="91"/>
        <v>9.927009076448241</v>
      </c>
      <c r="AY55" s="102">
        <f t="shared" si="92"/>
        <v>1.3061854047958212</v>
      </c>
      <c r="AZ55" s="114">
        <f t="shared" si="93"/>
        <v>6.530927023979106</v>
      </c>
      <c r="BA55" s="101">
        <f t="shared" si="94"/>
        <v>4.353951349319404</v>
      </c>
      <c r="BB55" s="102">
        <f t="shared" si="95"/>
        <v>1.3932644317822094</v>
      </c>
      <c r="BC55" s="102">
        <f t="shared" si="96"/>
        <v>1.6545015127413736</v>
      </c>
      <c r="BD55" s="102">
        <f t="shared" si="97"/>
        <v>0.21769756746597022</v>
      </c>
      <c r="BE55" s="102">
        <f t="shared" si="98"/>
        <v>1.088487837329851</v>
      </c>
      <c r="BF55" s="101">
        <f t="shared" si="99"/>
        <v>8.707902698638808</v>
      </c>
      <c r="BG55" s="102">
        <f t="shared" si="100"/>
        <v>2.7865288635644188</v>
      </c>
      <c r="BH55" s="102">
        <f t="shared" si="101"/>
        <v>3.309003025482747</v>
      </c>
      <c r="BI55" s="102">
        <f t="shared" si="102"/>
        <v>0.43539513493194043</v>
      </c>
      <c r="BJ55" s="102">
        <f t="shared" si="103"/>
        <v>2.176975674659702</v>
      </c>
      <c r="BK55" s="86"/>
    </row>
    <row r="56" spans="1:63" ht="15">
      <c r="A56" s="110" t="s">
        <v>69</v>
      </c>
      <c r="B56" s="149">
        <v>1</v>
      </c>
      <c r="C56" s="98">
        <f t="shared" si="53"/>
        <v>85529</v>
      </c>
      <c r="D56" s="98">
        <f t="shared" si="54"/>
        <v>85529</v>
      </c>
      <c r="E56" s="112">
        <f t="shared" si="55"/>
        <v>15.615384615384615</v>
      </c>
      <c r="F56" s="102">
        <v>29</v>
      </c>
      <c r="G56" s="113">
        <v>14</v>
      </c>
      <c r="H56" s="102">
        <f t="shared" si="57"/>
        <v>29</v>
      </c>
      <c r="I56" s="114">
        <f t="shared" si="58"/>
        <v>10.769230769230768</v>
      </c>
      <c r="J56" s="112">
        <f t="shared" si="59"/>
        <v>11.11111111111111</v>
      </c>
      <c r="K56" s="102">
        <v>20</v>
      </c>
      <c r="L56" s="102">
        <v>10</v>
      </c>
      <c r="M56" s="102">
        <f t="shared" si="62"/>
        <v>19.333333333333332</v>
      </c>
      <c r="N56" s="115">
        <f t="shared" si="63"/>
        <v>7.179487179487179</v>
      </c>
      <c r="O56" s="112">
        <f t="shared" si="64"/>
        <v>589.8551724137931</v>
      </c>
      <c r="P56" s="102">
        <f t="shared" si="65"/>
        <v>4887.371428571429</v>
      </c>
      <c r="Q56" s="102">
        <f t="shared" si="66"/>
        <v>0</v>
      </c>
      <c r="R56" s="102">
        <f t="shared" si="67"/>
        <v>0</v>
      </c>
      <c r="S56" s="114">
        <f t="shared" si="68"/>
        <v>5477.226600985222</v>
      </c>
      <c r="T56" s="101">
        <f t="shared" si="69"/>
        <v>855.29</v>
      </c>
      <c r="U56" s="101">
        <f t="shared" si="70"/>
        <v>6842.32</v>
      </c>
      <c r="V56" s="101">
        <v>0</v>
      </c>
      <c r="W56" s="101">
        <v>0</v>
      </c>
      <c r="X56" s="116">
        <f t="shared" si="73"/>
        <v>7697.61</v>
      </c>
      <c r="Y56" s="112">
        <f t="shared" si="74"/>
        <v>5477.226600985222</v>
      </c>
      <c r="Z56" s="113"/>
      <c r="AA56" s="113"/>
      <c r="AB56" s="113">
        <f t="shared" si="75"/>
        <v>7697.610000000001</v>
      </c>
      <c r="AC56" s="102">
        <f t="shared" si="76"/>
        <v>5477.226600985222</v>
      </c>
      <c r="AD56" s="102">
        <f t="shared" si="77"/>
        <v>23.40695128626163</v>
      </c>
      <c r="AE56" s="115">
        <f t="shared" si="78"/>
        <v>35.110426929392446</v>
      </c>
      <c r="AF56" s="115">
        <f t="shared" si="79"/>
        <v>32.89576923076923</v>
      </c>
      <c r="AG56" s="102">
        <f t="shared" si="80"/>
        <v>5.851737821565408</v>
      </c>
      <c r="AH56" s="102">
        <f t="shared" si="81"/>
        <v>11.703475643130815</v>
      </c>
      <c r="AI56" s="99">
        <f t="shared" si="82"/>
        <v>23.40695128626163</v>
      </c>
      <c r="AJ56" s="101">
        <v>20</v>
      </c>
      <c r="AK56" s="102">
        <f t="shared" si="83"/>
        <v>80</v>
      </c>
      <c r="AL56" s="102">
        <v>0</v>
      </c>
      <c r="AM56" s="114">
        <v>0</v>
      </c>
      <c r="AN56" s="112">
        <f t="shared" si="84"/>
        <v>23.40695128626163</v>
      </c>
      <c r="AO56" s="101"/>
      <c r="AP56" s="102">
        <f t="shared" si="85"/>
        <v>4.6813902572523265</v>
      </c>
      <c r="AQ56" s="102"/>
      <c r="AR56" s="102">
        <f t="shared" si="86"/>
        <v>18.725561029009306</v>
      </c>
      <c r="AS56" s="102">
        <f t="shared" si="87"/>
        <v>0</v>
      </c>
      <c r="AT56" s="114">
        <f t="shared" si="88"/>
        <v>0</v>
      </c>
      <c r="AU56" s="101">
        <f t="shared" si="89"/>
        <v>35.110426929392446</v>
      </c>
      <c r="AV56" s="101"/>
      <c r="AW56" s="102">
        <f t="shared" si="90"/>
        <v>7.02208538587849</v>
      </c>
      <c r="AX56" s="102">
        <f t="shared" si="91"/>
        <v>28.08834154351396</v>
      </c>
      <c r="AY56" s="102">
        <f t="shared" si="92"/>
        <v>0</v>
      </c>
      <c r="AZ56" s="114">
        <f t="shared" si="93"/>
        <v>0</v>
      </c>
      <c r="BA56" s="101">
        <f t="shared" si="94"/>
        <v>5.851737821565408</v>
      </c>
      <c r="BB56" s="102">
        <f t="shared" si="95"/>
        <v>1.1703475643130816</v>
      </c>
      <c r="BC56" s="102">
        <f t="shared" si="96"/>
        <v>4.6813902572523265</v>
      </c>
      <c r="BD56" s="102">
        <f t="shared" si="97"/>
        <v>0</v>
      </c>
      <c r="BE56" s="102">
        <f t="shared" si="98"/>
        <v>0</v>
      </c>
      <c r="BF56" s="101">
        <f t="shared" si="99"/>
        <v>11.703475643130815</v>
      </c>
      <c r="BG56" s="102">
        <f t="shared" si="100"/>
        <v>2.3406951286261632</v>
      </c>
      <c r="BH56" s="102">
        <f t="shared" si="101"/>
        <v>9.362780514504653</v>
      </c>
      <c r="BI56" s="102">
        <f t="shared" si="102"/>
        <v>0</v>
      </c>
      <c r="BJ56" s="102">
        <f t="shared" si="103"/>
        <v>0</v>
      </c>
      <c r="BK56" s="86"/>
    </row>
    <row r="57" spans="1:63" ht="15">
      <c r="A57" s="110" t="s">
        <v>70</v>
      </c>
      <c r="B57" s="149">
        <v>0.5</v>
      </c>
      <c r="C57" s="98">
        <f t="shared" si="53"/>
        <v>85529</v>
      </c>
      <c r="D57" s="98">
        <f t="shared" si="54"/>
        <v>42764.5</v>
      </c>
      <c r="E57" s="112">
        <f t="shared" si="55"/>
        <v>22.22627737226277</v>
      </c>
      <c r="F57" s="102">
        <v>29</v>
      </c>
      <c r="G57" s="113">
        <v>21</v>
      </c>
      <c r="H57" s="102">
        <f t="shared" si="57"/>
        <v>29</v>
      </c>
      <c r="I57" s="114">
        <f t="shared" si="58"/>
        <v>16.153846153846153</v>
      </c>
      <c r="J57" s="112">
        <f t="shared" si="59"/>
        <v>16.129032258064516</v>
      </c>
      <c r="K57" s="102">
        <v>20</v>
      </c>
      <c r="L57" s="102">
        <f>K57/1.3</f>
        <v>15.384615384615383</v>
      </c>
      <c r="M57" s="102">
        <f t="shared" si="62"/>
        <v>19.333333333333332</v>
      </c>
      <c r="N57" s="115">
        <f t="shared" si="63"/>
        <v>10.769230769230768</v>
      </c>
      <c r="O57" s="112">
        <f t="shared" si="64"/>
        <v>294.92758620689654</v>
      </c>
      <c r="P57" s="102">
        <f t="shared" si="65"/>
        <v>1629.1238095238095</v>
      </c>
      <c r="Q57" s="102">
        <f t="shared" si="66"/>
        <v>0</v>
      </c>
      <c r="R57" s="102">
        <f t="shared" si="67"/>
        <v>0</v>
      </c>
      <c r="S57" s="114">
        <f t="shared" si="68"/>
        <v>1924.0513957307062</v>
      </c>
      <c r="T57" s="101">
        <f t="shared" si="69"/>
        <v>427.645</v>
      </c>
      <c r="U57" s="101">
        <f t="shared" si="70"/>
        <v>2223.754</v>
      </c>
      <c r="V57" s="101">
        <v>0</v>
      </c>
      <c r="W57" s="101">
        <v>0</v>
      </c>
      <c r="X57" s="116">
        <f t="shared" si="73"/>
        <v>2651.399</v>
      </c>
      <c r="Y57" s="112">
        <f t="shared" si="74"/>
        <v>1924.0513957307062</v>
      </c>
      <c r="Z57" s="113"/>
      <c r="AA57" s="113"/>
      <c r="AB57" s="113">
        <f t="shared" si="75"/>
        <v>2651.399</v>
      </c>
      <c r="AC57" s="102">
        <f t="shared" si="76"/>
        <v>3848.1027914614124</v>
      </c>
      <c r="AD57" s="102">
        <f t="shared" si="77"/>
        <v>16.44488372419407</v>
      </c>
      <c r="AE57" s="115">
        <f t="shared" si="78"/>
        <v>24.667325586291106</v>
      </c>
      <c r="AF57" s="115">
        <f t="shared" si="79"/>
        <v>22.661529914529915</v>
      </c>
      <c r="AG57" s="102">
        <f t="shared" si="80"/>
        <v>4.111220931048518</v>
      </c>
      <c r="AH57" s="102">
        <f t="shared" si="81"/>
        <v>8.222441862097035</v>
      </c>
      <c r="AI57" s="99">
        <f t="shared" si="82"/>
        <v>8.222441862097035</v>
      </c>
      <c r="AJ57" s="101">
        <v>20</v>
      </c>
      <c r="AK57" s="102">
        <f t="shared" si="83"/>
        <v>80</v>
      </c>
      <c r="AL57" s="102">
        <v>0</v>
      </c>
      <c r="AM57" s="114">
        <v>0</v>
      </c>
      <c r="AN57" s="112">
        <f t="shared" si="84"/>
        <v>16.44488372419407</v>
      </c>
      <c r="AO57" s="101"/>
      <c r="AP57" s="102">
        <f t="shared" si="85"/>
        <v>3.2889767448388145</v>
      </c>
      <c r="AQ57" s="102"/>
      <c r="AR57" s="102">
        <f t="shared" si="86"/>
        <v>13.155906979355258</v>
      </c>
      <c r="AS57" s="102">
        <f t="shared" si="87"/>
        <v>0</v>
      </c>
      <c r="AT57" s="114">
        <f t="shared" si="88"/>
        <v>0</v>
      </c>
      <c r="AU57" s="101">
        <f t="shared" si="89"/>
        <v>24.66732558629111</v>
      </c>
      <c r="AV57" s="101"/>
      <c r="AW57" s="102">
        <f t="shared" si="90"/>
        <v>4.933465117258222</v>
      </c>
      <c r="AX57" s="102">
        <f t="shared" si="91"/>
        <v>19.733860469032887</v>
      </c>
      <c r="AY57" s="102">
        <f t="shared" si="92"/>
        <v>0</v>
      </c>
      <c r="AZ57" s="114">
        <f t="shared" si="93"/>
        <v>0</v>
      </c>
      <c r="BA57" s="101">
        <f t="shared" si="94"/>
        <v>4.111220931048518</v>
      </c>
      <c r="BB57" s="102">
        <f t="shared" si="95"/>
        <v>0.8222441862097036</v>
      </c>
      <c r="BC57" s="102">
        <f t="shared" si="96"/>
        <v>3.2889767448388145</v>
      </c>
      <c r="BD57" s="102">
        <f t="shared" si="97"/>
        <v>0</v>
      </c>
      <c r="BE57" s="102">
        <f t="shared" si="98"/>
        <v>0</v>
      </c>
      <c r="BF57" s="101">
        <f t="shared" si="99"/>
        <v>8.222441862097035</v>
      </c>
      <c r="BG57" s="102">
        <f t="shared" si="100"/>
        <v>1.6444883724194073</v>
      </c>
      <c r="BH57" s="102">
        <f t="shared" si="101"/>
        <v>6.577953489677629</v>
      </c>
      <c r="BI57" s="102">
        <f t="shared" si="102"/>
        <v>0</v>
      </c>
      <c r="BJ57" s="102">
        <f t="shared" si="103"/>
        <v>0</v>
      </c>
      <c r="BK57" s="86"/>
    </row>
    <row r="58" spans="1:63" ht="15">
      <c r="A58" s="134" t="s">
        <v>71</v>
      </c>
      <c r="B58" s="150">
        <v>1</v>
      </c>
      <c r="C58" s="98">
        <f t="shared" si="53"/>
        <v>85529</v>
      </c>
      <c r="D58" s="98">
        <f t="shared" si="54"/>
        <v>85529</v>
      </c>
      <c r="E58" s="112">
        <f t="shared" si="55"/>
        <v>24.04809619238477</v>
      </c>
      <c r="F58" s="102">
        <v>30</v>
      </c>
      <c r="G58" s="113">
        <f>F58/1.3</f>
        <v>23.076923076923077</v>
      </c>
      <c r="H58" s="102">
        <f t="shared" si="57"/>
        <v>30</v>
      </c>
      <c r="I58" s="114">
        <f t="shared" si="58"/>
        <v>17.75147928994083</v>
      </c>
      <c r="J58" s="112">
        <f t="shared" si="59"/>
        <v>16.032064128256515</v>
      </c>
      <c r="K58" s="102">
        <f>F58/1.5</f>
        <v>20</v>
      </c>
      <c r="L58" s="102">
        <f>K58/1.3</f>
        <v>15.384615384615383</v>
      </c>
      <c r="M58" s="102">
        <f t="shared" si="62"/>
        <v>20</v>
      </c>
      <c r="N58" s="115">
        <f t="shared" si="63"/>
        <v>11.834319526627219</v>
      </c>
      <c r="O58" s="112">
        <f t="shared" si="64"/>
        <v>1140.3866666666665</v>
      </c>
      <c r="P58" s="102">
        <f t="shared" si="65"/>
        <v>926.5641666666667</v>
      </c>
      <c r="Q58" s="102">
        <f t="shared" si="66"/>
        <v>285.09666666666664</v>
      </c>
      <c r="R58" s="102">
        <f t="shared" si="67"/>
        <v>1204.5334166666667</v>
      </c>
      <c r="S58" s="114">
        <f t="shared" si="68"/>
        <v>3556.580916666667</v>
      </c>
      <c r="T58" s="101">
        <f t="shared" si="69"/>
        <v>1710.58</v>
      </c>
      <c r="U58" s="101">
        <f t="shared" si="70"/>
        <v>1389.84625</v>
      </c>
      <c r="V58" s="101">
        <f>(D58*AL58/100)/M58</f>
        <v>427.645</v>
      </c>
      <c r="W58" s="101">
        <f>(D58*AM58/100)/N58</f>
        <v>1806.800125</v>
      </c>
      <c r="X58" s="116">
        <f t="shared" si="73"/>
        <v>5334.871375</v>
      </c>
      <c r="Y58" s="112">
        <f t="shared" si="74"/>
        <v>3556.580916666667</v>
      </c>
      <c r="Z58" s="102"/>
      <c r="AA58" s="102"/>
      <c r="AB58" s="113">
        <f t="shared" si="75"/>
        <v>5334.871375</v>
      </c>
      <c r="AC58" s="102">
        <f t="shared" si="76"/>
        <v>3556.580916666667</v>
      </c>
      <c r="AD58" s="102">
        <f t="shared" si="77"/>
        <v>15.199063746438746</v>
      </c>
      <c r="AE58" s="115">
        <f t="shared" si="78"/>
        <v>22.79859561965812</v>
      </c>
      <c r="AF58" s="115">
        <f t="shared" si="79"/>
        <v>22.79859561965812</v>
      </c>
      <c r="AG58" s="102">
        <f t="shared" si="80"/>
        <v>3.7997659366096865</v>
      </c>
      <c r="AH58" s="102">
        <f t="shared" si="81"/>
        <v>7.599531873219373</v>
      </c>
      <c r="AI58" s="99">
        <f t="shared" si="82"/>
        <v>15.199063746438746</v>
      </c>
      <c r="AJ58" s="101">
        <v>40</v>
      </c>
      <c r="AK58" s="102">
        <f t="shared" si="83"/>
        <v>25</v>
      </c>
      <c r="AL58" s="102">
        <v>10</v>
      </c>
      <c r="AM58" s="114">
        <v>25</v>
      </c>
      <c r="AN58" s="112">
        <f t="shared" si="84"/>
        <v>15.199063746438748</v>
      </c>
      <c r="AO58" s="101"/>
      <c r="AP58" s="102">
        <f t="shared" si="85"/>
        <v>6.079625498575499</v>
      </c>
      <c r="AQ58" s="102"/>
      <c r="AR58" s="102">
        <f t="shared" si="86"/>
        <v>3.7997659366096865</v>
      </c>
      <c r="AS58" s="102">
        <f t="shared" si="87"/>
        <v>1.5199063746438748</v>
      </c>
      <c r="AT58" s="114">
        <f t="shared" si="88"/>
        <v>3.7997659366096865</v>
      </c>
      <c r="AU58" s="101">
        <f t="shared" si="89"/>
        <v>22.79859561965812</v>
      </c>
      <c r="AV58" s="101"/>
      <c r="AW58" s="102">
        <f t="shared" si="90"/>
        <v>9.119438247863249</v>
      </c>
      <c r="AX58" s="102">
        <f t="shared" si="91"/>
        <v>5.69964890491453</v>
      </c>
      <c r="AY58" s="102">
        <f t="shared" si="92"/>
        <v>2.279859561965812</v>
      </c>
      <c r="AZ58" s="114">
        <f t="shared" si="93"/>
        <v>5.69964890491453</v>
      </c>
      <c r="BA58" s="101">
        <f t="shared" si="94"/>
        <v>3.799765936609687</v>
      </c>
      <c r="BB58" s="102">
        <f t="shared" si="95"/>
        <v>1.5199063746438748</v>
      </c>
      <c r="BC58" s="102">
        <f t="shared" si="96"/>
        <v>0.9499414841524216</v>
      </c>
      <c r="BD58" s="102">
        <f t="shared" si="97"/>
        <v>0.3799765936609687</v>
      </c>
      <c r="BE58" s="102">
        <f t="shared" si="98"/>
        <v>0.9499414841524216</v>
      </c>
      <c r="BF58" s="101">
        <f t="shared" si="99"/>
        <v>7.599531873219374</v>
      </c>
      <c r="BG58" s="102">
        <f t="shared" si="100"/>
        <v>3.0398127492877496</v>
      </c>
      <c r="BH58" s="102">
        <f t="shared" si="101"/>
        <v>1.8998829683048433</v>
      </c>
      <c r="BI58" s="102">
        <f t="shared" si="102"/>
        <v>0.7599531873219374</v>
      </c>
      <c r="BJ58" s="102">
        <f t="shared" si="103"/>
        <v>1.8998829683048433</v>
      </c>
      <c r="BK58" s="86"/>
    </row>
    <row r="59" spans="1:63" ht="15" hidden="1">
      <c r="A59" s="134" t="s">
        <v>72</v>
      </c>
      <c r="B59" s="151"/>
      <c r="C59" s="98">
        <f t="shared" si="53"/>
        <v>85529</v>
      </c>
      <c r="D59" s="98"/>
      <c r="E59" s="112"/>
      <c r="F59" s="102"/>
      <c r="G59" s="102"/>
      <c r="H59" s="102"/>
      <c r="I59" s="114"/>
      <c r="J59" s="112"/>
      <c r="K59" s="102">
        <v>20</v>
      </c>
      <c r="L59" s="102"/>
      <c r="M59" s="102"/>
      <c r="N59" s="115"/>
      <c r="O59" s="112"/>
      <c r="P59" s="102"/>
      <c r="Q59" s="102"/>
      <c r="R59" s="102"/>
      <c r="S59" s="114"/>
      <c r="T59" s="101"/>
      <c r="U59" s="101"/>
      <c r="V59" s="101"/>
      <c r="W59" s="101"/>
      <c r="X59" s="116"/>
      <c r="Y59" s="112"/>
      <c r="Z59" s="102"/>
      <c r="AA59" s="102"/>
      <c r="AB59" s="102"/>
      <c r="AC59" s="102"/>
      <c r="AD59" s="102"/>
      <c r="AE59" s="115"/>
      <c r="AF59" s="115"/>
      <c r="AG59" s="102"/>
      <c r="AH59" s="102"/>
      <c r="AI59" s="99"/>
      <c r="AJ59" s="101">
        <v>25</v>
      </c>
      <c r="AK59" s="102">
        <f t="shared" si="83"/>
        <v>25</v>
      </c>
      <c r="AL59" s="102">
        <v>25</v>
      </c>
      <c r="AM59" s="114">
        <v>25</v>
      </c>
      <c r="AN59" s="112">
        <f t="shared" si="84"/>
        <v>0</v>
      </c>
      <c r="AO59" s="101"/>
      <c r="AP59" s="102">
        <f t="shared" si="85"/>
        <v>0</v>
      </c>
      <c r="AQ59" s="102"/>
      <c r="AR59" s="102">
        <f t="shared" si="86"/>
        <v>0</v>
      </c>
      <c r="AS59" s="102">
        <f t="shared" si="87"/>
        <v>0</v>
      </c>
      <c r="AT59" s="114">
        <f t="shared" si="88"/>
        <v>0</v>
      </c>
      <c r="AU59" s="101"/>
      <c r="AV59" s="101"/>
      <c r="AW59" s="102">
        <f t="shared" si="90"/>
        <v>0</v>
      </c>
      <c r="AX59" s="102">
        <f t="shared" si="91"/>
        <v>0</v>
      </c>
      <c r="AY59" s="102">
        <f t="shared" si="92"/>
        <v>0</v>
      </c>
      <c r="AZ59" s="114">
        <f t="shared" si="93"/>
        <v>0</v>
      </c>
      <c r="BA59" s="101"/>
      <c r="BB59" s="102">
        <f t="shared" si="95"/>
        <v>0</v>
      </c>
      <c r="BC59" s="102">
        <f t="shared" si="96"/>
        <v>0</v>
      </c>
      <c r="BD59" s="102">
        <f t="shared" si="97"/>
        <v>0</v>
      </c>
      <c r="BE59" s="102">
        <f t="shared" si="98"/>
        <v>0</v>
      </c>
      <c r="BF59" s="101"/>
      <c r="BG59" s="102"/>
      <c r="BH59" s="102"/>
      <c r="BI59" s="102"/>
      <c r="BJ59" s="114"/>
      <c r="BK59" s="86"/>
    </row>
    <row r="60" spans="1:63" ht="15" hidden="1">
      <c r="A60" s="134" t="s">
        <v>71</v>
      </c>
      <c r="B60" s="98"/>
      <c r="C60" s="98">
        <f t="shared" si="53"/>
        <v>85529</v>
      </c>
      <c r="D60" s="98"/>
      <c r="E60" s="112"/>
      <c r="F60" s="102"/>
      <c r="G60" s="102"/>
      <c r="H60" s="102"/>
      <c r="I60" s="114"/>
      <c r="J60" s="112"/>
      <c r="K60" s="102">
        <v>20</v>
      </c>
      <c r="L60" s="102"/>
      <c r="M60" s="102"/>
      <c r="N60" s="115"/>
      <c r="O60" s="112"/>
      <c r="P60" s="102"/>
      <c r="Q60" s="102"/>
      <c r="R60" s="102"/>
      <c r="S60" s="114"/>
      <c r="T60" s="101"/>
      <c r="U60" s="101"/>
      <c r="V60" s="101"/>
      <c r="W60" s="101"/>
      <c r="X60" s="116"/>
      <c r="Y60" s="112"/>
      <c r="Z60" s="102"/>
      <c r="AA60" s="102"/>
      <c r="AB60" s="102"/>
      <c r="AC60" s="102"/>
      <c r="AD60" s="102"/>
      <c r="AE60" s="115"/>
      <c r="AF60" s="115"/>
      <c r="AG60" s="102"/>
      <c r="AH60" s="102"/>
      <c r="AI60" s="99"/>
      <c r="AJ60" s="101">
        <v>100</v>
      </c>
      <c r="AK60" s="102"/>
      <c r="AL60" s="102"/>
      <c r="AM60" s="114"/>
      <c r="AN60" s="112"/>
      <c r="AO60" s="101"/>
      <c r="AP60" s="102">
        <f>$AD$16*AJ60%</f>
        <v>0</v>
      </c>
      <c r="AQ60" s="102"/>
      <c r="AR60" s="102"/>
      <c r="AS60" s="102"/>
      <c r="AT60" s="114"/>
      <c r="AU60" s="101"/>
      <c r="AV60" s="101"/>
      <c r="AW60" s="102">
        <f t="shared" si="90"/>
        <v>0</v>
      </c>
      <c r="AX60" s="102"/>
      <c r="AY60" s="102"/>
      <c r="AZ60" s="114"/>
      <c r="BA60" s="101"/>
      <c r="BB60" s="102"/>
      <c r="BC60" s="102"/>
      <c r="BD60" s="102"/>
      <c r="BE60" s="114"/>
      <c r="BF60" s="101"/>
      <c r="BG60" s="102"/>
      <c r="BH60" s="102"/>
      <c r="BI60" s="102"/>
      <c r="BJ60" s="114"/>
      <c r="BK60" s="86"/>
    </row>
    <row r="61" spans="1:63" ht="15" hidden="1">
      <c r="A61" s="134" t="s">
        <v>73</v>
      </c>
      <c r="B61" s="98"/>
      <c r="C61" s="98">
        <f t="shared" si="53"/>
        <v>85529</v>
      </c>
      <c r="D61" s="98"/>
      <c r="E61" s="112"/>
      <c r="F61" s="102"/>
      <c r="G61" s="102"/>
      <c r="H61" s="102"/>
      <c r="I61" s="114"/>
      <c r="J61" s="112"/>
      <c r="K61" s="102">
        <v>20</v>
      </c>
      <c r="L61" s="102"/>
      <c r="M61" s="102"/>
      <c r="N61" s="115"/>
      <c r="O61" s="112"/>
      <c r="P61" s="102"/>
      <c r="Q61" s="102"/>
      <c r="R61" s="102"/>
      <c r="S61" s="114"/>
      <c r="T61" s="101"/>
      <c r="U61" s="101"/>
      <c r="V61" s="101"/>
      <c r="W61" s="101"/>
      <c r="X61" s="116"/>
      <c r="Y61" s="112"/>
      <c r="Z61" s="102"/>
      <c r="AA61" s="102"/>
      <c r="AB61" s="102"/>
      <c r="AC61" s="102"/>
      <c r="AD61" s="102"/>
      <c r="AE61" s="115"/>
      <c r="AF61" s="115"/>
      <c r="AG61" s="102"/>
      <c r="AH61" s="102"/>
      <c r="AI61" s="99"/>
      <c r="AJ61" s="101">
        <v>100</v>
      </c>
      <c r="AK61" s="102"/>
      <c r="AL61" s="102"/>
      <c r="AM61" s="114"/>
      <c r="AN61" s="112"/>
      <c r="AO61" s="101"/>
      <c r="AP61" s="102">
        <f>$AD$16*AJ61%</f>
        <v>0</v>
      </c>
      <c r="AQ61" s="102"/>
      <c r="AR61" s="102"/>
      <c r="AS61" s="102"/>
      <c r="AT61" s="114"/>
      <c r="AU61" s="101"/>
      <c r="AV61" s="101"/>
      <c r="AW61" s="102">
        <f>$AE$16*AJ61%</f>
        <v>0</v>
      </c>
      <c r="AX61" s="102"/>
      <c r="AY61" s="102"/>
      <c r="AZ61" s="114"/>
      <c r="BA61" s="101"/>
      <c r="BB61" s="102"/>
      <c r="BC61" s="102"/>
      <c r="BD61" s="102"/>
      <c r="BE61" s="114"/>
      <c r="BF61" s="101"/>
      <c r="BG61" s="102"/>
      <c r="BH61" s="102"/>
      <c r="BI61" s="102"/>
      <c r="BJ61" s="114"/>
      <c r="BK61" s="86"/>
    </row>
    <row r="62" spans="1:63" ht="15" hidden="1">
      <c r="A62" s="134" t="s">
        <v>74</v>
      </c>
      <c r="B62" s="98"/>
      <c r="C62" s="98">
        <f t="shared" si="53"/>
        <v>85529</v>
      </c>
      <c r="D62" s="98"/>
      <c r="E62" s="112"/>
      <c r="F62" s="102"/>
      <c r="G62" s="102"/>
      <c r="H62" s="102"/>
      <c r="I62" s="114"/>
      <c r="J62" s="112"/>
      <c r="K62" s="102"/>
      <c r="L62" s="102"/>
      <c r="M62" s="102"/>
      <c r="N62" s="115"/>
      <c r="O62" s="112"/>
      <c r="P62" s="102"/>
      <c r="Q62" s="102"/>
      <c r="R62" s="102"/>
      <c r="S62" s="114"/>
      <c r="T62" s="101"/>
      <c r="U62" s="101"/>
      <c r="V62" s="101"/>
      <c r="W62" s="101"/>
      <c r="X62" s="116"/>
      <c r="Y62" s="112"/>
      <c r="Z62" s="102"/>
      <c r="AA62" s="102"/>
      <c r="AB62" s="102"/>
      <c r="AC62" s="102"/>
      <c r="AD62" s="102"/>
      <c r="AE62" s="115"/>
      <c r="AF62" s="115"/>
      <c r="AG62" s="102"/>
      <c r="AH62" s="102"/>
      <c r="AI62" s="99"/>
      <c r="AJ62" s="101"/>
      <c r="AK62" s="102"/>
      <c r="AL62" s="102"/>
      <c r="AM62" s="114"/>
      <c r="AN62" s="112"/>
      <c r="AO62" s="101"/>
      <c r="AP62" s="102">
        <f>$AD$16*AJ62%</f>
        <v>0</v>
      </c>
      <c r="AQ62" s="102"/>
      <c r="AR62" s="102"/>
      <c r="AS62" s="102"/>
      <c r="AT62" s="114"/>
      <c r="AU62" s="101"/>
      <c r="AV62" s="101"/>
      <c r="AW62" s="102">
        <f>$AE$16*AJ62%</f>
        <v>0</v>
      </c>
      <c r="AX62" s="102"/>
      <c r="AY62" s="102"/>
      <c r="AZ62" s="114"/>
      <c r="BA62" s="101"/>
      <c r="BB62" s="102"/>
      <c r="BC62" s="102"/>
      <c r="BD62" s="102"/>
      <c r="BE62" s="114"/>
      <c r="BF62" s="101"/>
      <c r="BG62" s="102"/>
      <c r="BH62" s="102"/>
      <c r="BI62" s="102"/>
      <c r="BJ62" s="114"/>
      <c r="BK62" s="86"/>
    </row>
    <row r="63" spans="1:63" ht="15" hidden="1">
      <c r="A63" s="110" t="s">
        <v>72</v>
      </c>
      <c r="B63" s="98"/>
      <c r="C63" s="98">
        <f t="shared" si="53"/>
        <v>85529</v>
      </c>
      <c r="D63" s="98"/>
      <c r="E63" s="112"/>
      <c r="F63" s="102"/>
      <c r="G63" s="102"/>
      <c r="H63" s="102"/>
      <c r="I63" s="114"/>
      <c r="J63" s="112"/>
      <c r="K63" s="102">
        <v>20</v>
      </c>
      <c r="L63" s="102"/>
      <c r="M63" s="102"/>
      <c r="N63" s="115"/>
      <c r="O63" s="112"/>
      <c r="P63" s="102"/>
      <c r="Q63" s="102"/>
      <c r="R63" s="102"/>
      <c r="S63" s="114"/>
      <c r="T63" s="101"/>
      <c r="U63" s="101"/>
      <c r="V63" s="101"/>
      <c r="W63" s="101"/>
      <c r="X63" s="116"/>
      <c r="Y63" s="112"/>
      <c r="Z63" s="102"/>
      <c r="AA63" s="102"/>
      <c r="AB63" s="102"/>
      <c r="AC63" s="102"/>
      <c r="AD63" s="102"/>
      <c r="AE63" s="115"/>
      <c r="AF63" s="115"/>
      <c r="AG63" s="102"/>
      <c r="AH63" s="102"/>
      <c r="AI63" s="99"/>
      <c r="AJ63" s="101">
        <v>100</v>
      </c>
      <c r="AK63" s="102"/>
      <c r="AL63" s="102"/>
      <c r="AM63" s="114"/>
      <c r="AN63" s="112"/>
      <c r="AO63" s="101"/>
      <c r="AP63" s="102"/>
      <c r="AQ63" s="102"/>
      <c r="AR63" s="102"/>
      <c r="AS63" s="102"/>
      <c r="AT63" s="114"/>
      <c r="AU63" s="101"/>
      <c r="AV63" s="101"/>
      <c r="AW63" s="102"/>
      <c r="AX63" s="102"/>
      <c r="AY63" s="102"/>
      <c r="AZ63" s="114"/>
      <c r="BA63" s="101"/>
      <c r="BB63" s="102"/>
      <c r="BC63" s="102"/>
      <c r="BD63" s="102"/>
      <c r="BE63" s="114"/>
      <c r="BF63" s="101"/>
      <c r="BG63" s="102"/>
      <c r="BH63" s="102"/>
      <c r="BI63" s="102"/>
      <c r="BJ63" s="114"/>
      <c r="BK63" s="86"/>
    </row>
    <row r="64" spans="1:63" ht="15" hidden="1">
      <c r="A64" s="110" t="s">
        <v>75</v>
      </c>
      <c r="B64" s="98"/>
      <c r="C64" s="98">
        <f t="shared" si="53"/>
        <v>85529</v>
      </c>
      <c r="D64" s="98"/>
      <c r="E64" s="112"/>
      <c r="F64" s="102"/>
      <c r="G64" s="102"/>
      <c r="H64" s="102"/>
      <c r="I64" s="114"/>
      <c r="J64" s="112"/>
      <c r="K64" s="102">
        <v>20</v>
      </c>
      <c r="L64" s="102"/>
      <c r="M64" s="102"/>
      <c r="N64" s="115"/>
      <c r="O64" s="112"/>
      <c r="P64" s="102"/>
      <c r="Q64" s="102"/>
      <c r="R64" s="102"/>
      <c r="S64" s="114"/>
      <c r="T64" s="101"/>
      <c r="U64" s="101"/>
      <c r="V64" s="101"/>
      <c r="W64" s="101"/>
      <c r="X64" s="116"/>
      <c r="Y64" s="112"/>
      <c r="Z64" s="102"/>
      <c r="AA64" s="102"/>
      <c r="AB64" s="102"/>
      <c r="AC64" s="102"/>
      <c r="AD64" s="102"/>
      <c r="AE64" s="115"/>
      <c r="AF64" s="115"/>
      <c r="AG64" s="102"/>
      <c r="AH64" s="102"/>
      <c r="AI64" s="99"/>
      <c r="AJ64" s="101">
        <v>100</v>
      </c>
      <c r="AK64" s="102"/>
      <c r="AL64" s="102"/>
      <c r="AM64" s="114"/>
      <c r="AN64" s="112"/>
      <c r="AO64" s="101"/>
      <c r="AP64" s="102"/>
      <c r="AQ64" s="102"/>
      <c r="AR64" s="102"/>
      <c r="AS64" s="102"/>
      <c r="AT64" s="114"/>
      <c r="AU64" s="101"/>
      <c r="AV64" s="101"/>
      <c r="AW64" s="102"/>
      <c r="AX64" s="102"/>
      <c r="AY64" s="102"/>
      <c r="AZ64" s="114"/>
      <c r="BA64" s="101"/>
      <c r="BB64" s="102"/>
      <c r="BC64" s="102"/>
      <c r="BD64" s="102"/>
      <c r="BE64" s="114"/>
      <c r="BF64" s="101"/>
      <c r="BG64" s="102"/>
      <c r="BH64" s="102"/>
      <c r="BI64" s="102"/>
      <c r="BJ64" s="114"/>
      <c r="BK64" s="86"/>
    </row>
    <row r="65" spans="1:63" ht="15" hidden="1">
      <c r="A65" s="134" t="s">
        <v>76</v>
      </c>
      <c r="B65" s="98"/>
      <c r="C65" s="98">
        <f t="shared" si="53"/>
        <v>85529</v>
      </c>
      <c r="D65" s="98"/>
      <c r="E65" s="112"/>
      <c r="F65" s="102"/>
      <c r="G65" s="102"/>
      <c r="H65" s="102"/>
      <c r="I65" s="114"/>
      <c r="J65" s="112"/>
      <c r="K65" s="102">
        <v>20</v>
      </c>
      <c r="L65" s="102"/>
      <c r="M65" s="102"/>
      <c r="N65" s="115"/>
      <c r="O65" s="112"/>
      <c r="P65" s="102"/>
      <c r="Q65" s="102"/>
      <c r="R65" s="102"/>
      <c r="S65" s="114"/>
      <c r="T65" s="101"/>
      <c r="U65" s="101"/>
      <c r="V65" s="101"/>
      <c r="W65" s="101"/>
      <c r="X65" s="116"/>
      <c r="Y65" s="112"/>
      <c r="Z65" s="102"/>
      <c r="AA65" s="102"/>
      <c r="AB65" s="102"/>
      <c r="AC65" s="102"/>
      <c r="AD65" s="102"/>
      <c r="AE65" s="115"/>
      <c r="AF65" s="115"/>
      <c r="AG65" s="102"/>
      <c r="AH65" s="102"/>
      <c r="AI65" s="99"/>
      <c r="AJ65" s="101">
        <v>100</v>
      </c>
      <c r="AK65" s="102"/>
      <c r="AL65" s="102"/>
      <c r="AM65" s="114"/>
      <c r="AN65" s="112"/>
      <c r="AO65" s="101"/>
      <c r="AP65" s="102"/>
      <c r="AQ65" s="102"/>
      <c r="AR65" s="102"/>
      <c r="AS65" s="102"/>
      <c r="AT65" s="114"/>
      <c r="AU65" s="101"/>
      <c r="AV65" s="101"/>
      <c r="AW65" s="102"/>
      <c r="AX65" s="102"/>
      <c r="AY65" s="102"/>
      <c r="AZ65" s="114"/>
      <c r="BA65" s="101"/>
      <c r="BB65" s="102"/>
      <c r="BC65" s="102"/>
      <c r="BD65" s="102"/>
      <c r="BE65" s="114"/>
      <c r="BF65" s="101"/>
      <c r="BG65" s="102"/>
      <c r="BH65" s="102"/>
      <c r="BI65" s="102"/>
      <c r="BJ65" s="114"/>
      <c r="BK65" s="86"/>
    </row>
    <row r="66" spans="1:63" ht="15" hidden="1">
      <c r="A66" s="135" t="s">
        <v>72</v>
      </c>
      <c r="B66" s="119"/>
      <c r="C66" s="119">
        <f t="shared" si="53"/>
        <v>85529</v>
      </c>
      <c r="D66" s="119"/>
      <c r="E66" s="120"/>
      <c r="F66" s="121"/>
      <c r="G66" s="121"/>
      <c r="H66" s="121"/>
      <c r="I66" s="123"/>
      <c r="J66" s="112"/>
      <c r="K66" s="121">
        <v>20</v>
      </c>
      <c r="L66" s="121"/>
      <c r="M66" s="121"/>
      <c r="N66" s="124"/>
      <c r="O66" s="112"/>
      <c r="P66" s="102"/>
      <c r="Q66" s="102"/>
      <c r="R66" s="102"/>
      <c r="S66" s="114"/>
      <c r="T66" s="101"/>
      <c r="U66" s="101"/>
      <c r="V66" s="101"/>
      <c r="W66" s="101"/>
      <c r="X66" s="116"/>
      <c r="Y66" s="112"/>
      <c r="Z66" s="121"/>
      <c r="AA66" s="121"/>
      <c r="AB66" s="121"/>
      <c r="AC66" s="121"/>
      <c r="AD66" s="121"/>
      <c r="AE66" s="124"/>
      <c r="AF66" s="124"/>
      <c r="AG66" s="121"/>
      <c r="AH66" s="121"/>
      <c r="AI66" s="136"/>
      <c r="AJ66" s="125">
        <v>100</v>
      </c>
      <c r="AK66" s="121"/>
      <c r="AL66" s="121"/>
      <c r="AM66" s="123"/>
      <c r="AN66" s="120"/>
      <c r="AO66" s="125"/>
      <c r="AP66" s="121"/>
      <c r="AQ66" s="121"/>
      <c r="AR66" s="121"/>
      <c r="AS66" s="121"/>
      <c r="AT66" s="123"/>
      <c r="AU66" s="125"/>
      <c r="AV66" s="125"/>
      <c r="AW66" s="121"/>
      <c r="AX66" s="121"/>
      <c r="AY66" s="121"/>
      <c r="AZ66" s="123"/>
      <c r="BA66" s="125"/>
      <c r="BB66" s="121"/>
      <c r="BC66" s="121"/>
      <c r="BD66" s="121"/>
      <c r="BE66" s="123"/>
      <c r="BF66" s="125"/>
      <c r="BG66" s="121"/>
      <c r="BH66" s="121"/>
      <c r="BI66" s="121"/>
      <c r="BJ66" s="123"/>
      <c r="BK66" s="86"/>
    </row>
    <row r="67" spans="1:63" ht="15">
      <c r="A67" s="130" t="s">
        <v>77</v>
      </c>
      <c r="B67" s="131">
        <f>B48+B58</f>
        <v>14.75</v>
      </c>
      <c r="C67" s="85">
        <f t="shared" si="53"/>
        <v>85529</v>
      </c>
      <c r="D67" s="85">
        <f>D48+D58</f>
        <v>1261552.75</v>
      </c>
      <c r="E67" s="89"/>
      <c r="F67" s="90"/>
      <c r="G67" s="90"/>
      <c r="H67" s="90"/>
      <c r="I67" s="92"/>
      <c r="J67" s="89"/>
      <c r="K67" s="90"/>
      <c r="L67" s="90"/>
      <c r="M67" s="90"/>
      <c r="N67" s="95"/>
      <c r="O67" s="152"/>
      <c r="P67" s="153"/>
      <c r="Q67" s="153"/>
      <c r="R67" s="153"/>
      <c r="S67" s="154"/>
      <c r="T67" s="93"/>
      <c r="U67" s="90"/>
      <c r="V67" s="90"/>
      <c r="W67" s="92"/>
      <c r="X67" s="94"/>
      <c r="Y67" s="89">
        <f>Y48+Y58</f>
        <v>60554.257046345556</v>
      </c>
      <c r="Z67" s="90"/>
      <c r="AA67" s="90"/>
      <c r="AB67" s="90"/>
      <c r="AC67" s="90"/>
      <c r="AD67" s="90"/>
      <c r="AE67" s="95"/>
      <c r="AF67" s="94"/>
      <c r="AG67" s="85"/>
      <c r="AH67" s="85"/>
      <c r="AI67" s="85">
        <f>AI48+AI58</f>
        <v>258.778876266434</v>
      </c>
      <c r="AJ67" s="93"/>
      <c r="AK67" s="90"/>
      <c r="AL67" s="90"/>
      <c r="AM67" s="92"/>
      <c r="AN67" s="89"/>
      <c r="AO67" s="93"/>
      <c r="AP67" s="90"/>
      <c r="AQ67" s="90"/>
      <c r="AR67" s="90"/>
      <c r="AS67" s="90"/>
      <c r="AT67" s="92"/>
      <c r="AU67" s="93"/>
      <c r="AV67" s="93"/>
      <c r="AW67" s="90"/>
      <c r="AX67" s="90"/>
      <c r="AY67" s="90"/>
      <c r="AZ67" s="92"/>
      <c r="BA67" s="93"/>
      <c r="BB67" s="90"/>
      <c r="BC67" s="90"/>
      <c r="BD67" s="90"/>
      <c r="BE67" s="92"/>
      <c r="BF67" s="93"/>
      <c r="BG67" s="90"/>
      <c r="BH67" s="90"/>
      <c r="BI67" s="90"/>
      <c r="BJ67" s="92"/>
      <c r="BK67" s="86"/>
    </row>
    <row r="68" spans="1:63" ht="15">
      <c r="A68" s="137"/>
      <c r="B68" s="138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6"/>
    </row>
    <row r="69" spans="1:63" ht="15">
      <c r="A69" s="137"/>
      <c r="B69" s="138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6"/>
    </row>
    <row r="70" spans="1:63" ht="15">
      <c r="A70" s="137"/>
      <c r="B70" s="138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6"/>
    </row>
    <row r="71" spans="1:63" ht="15">
      <c r="A71" s="137"/>
      <c r="B71" s="138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6"/>
    </row>
    <row r="72" spans="1:63" ht="15">
      <c r="A72" s="137"/>
      <c r="B72" s="138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6"/>
    </row>
    <row r="73" spans="20:63" ht="15">
      <c r="T73" s="155"/>
      <c r="U73" s="155"/>
      <c r="V73" s="155"/>
      <c r="W73" s="155"/>
      <c r="Y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  <c r="BI73" s="155"/>
      <c r="BJ73" s="155"/>
      <c r="BK73" s="155"/>
    </row>
    <row r="74" spans="1:29" ht="15" hidden="1">
      <c r="A74" s="263" t="s">
        <v>9</v>
      </c>
      <c r="B74" s="263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263"/>
      <c r="V74" s="263"/>
      <c r="W74" s="263"/>
      <c r="X74" s="263"/>
      <c r="Y74" s="263"/>
      <c r="Z74" s="263"/>
      <c r="AA74" s="263"/>
      <c r="AB74" s="263"/>
      <c r="AC74" s="263"/>
    </row>
    <row r="75" spans="1:62" ht="12.75" customHeight="1" hidden="1">
      <c r="A75" s="11" t="s">
        <v>15</v>
      </c>
      <c r="B75" s="12" t="s">
        <v>16</v>
      </c>
      <c r="C75" s="12" t="s">
        <v>17</v>
      </c>
      <c r="D75" s="12" t="s">
        <v>18</v>
      </c>
      <c r="E75" s="12" t="s">
        <v>19</v>
      </c>
      <c r="F75" s="13"/>
      <c r="G75" s="13"/>
      <c r="H75" s="13"/>
      <c r="I75" s="14"/>
      <c r="J75" s="12" t="s">
        <v>20</v>
      </c>
      <c r="K75" s="13"/>
      <c r="L75" s="13"/>
      <c r="M75" s="13"/>
      <c r="N75" s="14"/>
      <c r="O75" s="12" t="s">
        <v>107</v>
      </c>
      <c r="P75" s="13"/>
      <c r="Q75" s="13"/>
      <c r="R75" s="13"/>
      <c r="S75" s="14"/>
      <c r="T75" s="11" t="s">
        <v>24</v>
      </c>
      <c r="U75" s="15"/>
      <c r="V75" s="15"/>
      <c r="W75" s="15"/>
      <c r="X75" s="16"/>
      <c r="Y75" s="11" t="s">
        <v>23</v>
      </c>
      <c r="Z75" s="15"/>
      <c r="AA75" s="15"/>
      <c r="AB75" s="15"/>
      <c r="AC75" s="15"/>
      <c r="AD75" s="15"/>
      <c r="AE75" s="15"/>
      <c r="AF75" s="15"/>
      <c r="AG75" s="15"/>
      <c r="AH75" s="15"/>
      <c r="AI75" s="16"/>
      <c r="AJ75" s="11" t="s">
        <v>24</v>
      </c>
      <c r="AK75" s="15"/>
      <c r="AL75" s="15"/>
      <c r="AM75" s="16"/>
      <c r="AN75" s="11" t="s">
        <v>108</v>
      </c>
      <c r="AO75" s="15"/>
      <c r="AP75" s="15"/>
      <c r="AQ75" s="15"/>
      <c r="AR75" s="15"/>
      <c r="AS75" s="15"/>
      <c r="AT75" s="16"/>
      <c r="AU75" s="12" t="s">
        <v>109</v>
      </c>
      <c r="AV75" s="13"/>
      <c r="AW75" s="13"/>
      <c r="AX75" s="13"/>
      <c r="AY75" s="13"/>
      <c r="AZ75" s="14"/>
      <c r="BA75" s="12" t="s">
        <v>85</v>
      </c>
      <c r="BB75" s="13"/>
      <c r="BC75" s="13"/>
      <c r="BD75" s="13"/>
      <c r="BE75" s="14"/>
      <c r="BF75" s="12" t="s">
        <v>86</v>
      </c>
      <c r="BG75" s="13"/>
      <c r="BH75" s="13"/>
      <c r="BI75" s="13"/>
      <c r="BJ75" s="14"/>
    </row>
    <row r="76" spans="1:62" ht="15" hidden="1">
      <c r="A76" s="20"/>
      <c r="B76" s="21"/>
      <c r="C76" s="21"/>
      <c r="D76" s="21"/>
      <c r="E76" s="22"/>
      <c r="F76" s="23"/>
      <c r="G76" s="23"/>
      <c r="H76" s="23"/>
      <c r="I76" s="24"/>
      <c r="J76" s="22"/>
      <c r="K76" s="23"/>
      <c r="L76" s="23"/>
      <c r="M76" s="23"/>
      <c r="N76" s="24"/>
      <c r="O76" s="22"/>
      <c r="P76" s="23"/>
      <c r="Q76" s="23"/>
      <c r="R76" s="23"/>
      <c r="S76" s="24"/>
      <c r="T76" s="25"/>
      <c r="U76" s="26"/>
      <c r="V76" s="26"/>
      <c r="W76" s="26"/>
      <c r="X76" s="27"/>
      <c r="Y76" s="25"/>
      <c r="Z76" s="26"/>
      <c r="AA76" s="26"/>
      <c r="AB76" s="26"/>
      <c r="AC76" s="26"/>
      <c r="AD76" s="26"/>
      <c r="AE76" s="26"/>
      <c r="AF76" s="26"/>
      <c r="AG76" s="26"/>
      <c r="AH76" s="26"/>
      <c r="AI76" s="27"/>
      <c r="AJ76" s="25"/>
      <c r="AK76" s="26"/>
      <c r="AL76" s="26"/>
      <c r="AM76" s="27"/>
      <c r="AN76" s="25"/>
      <c r="AO76" s="26"/>
      <c r="AP76" s="26"/>
      <c r="AQ76" s="26"/>
      <c r="AR76" s="26"/>
      <c r="AS76" s="26"/>
      <c r="AT76" s="27"/>
      <c r="AU76" s="22"/>
      <c r="AV76" s="23"/>
      <c r="AW76" s="23"/>
      <c r="AX76" s="23"/>
      <c r="AY76" s="23"/>
      <c r="AZ76" s="24"/>
      <c r="BA76" s="22"/>
      <c r="BB76" s="23"/>
      <c r="BC76" s="23"/>
      <c r="BD76" s="23"/>
      <c r="BE76" s="24"/>
      <c r="BF76" s="22"/>
      <c r="BG76" s="23"/>
      <c r="BH76" s="23"/>
      <c r="BI76" s="23"/>
      <c r="BJ76" s="24"/>
    </row>
    <row r="77" spans="1:62" ht="15" hidden="1">
      <c r="A77" s="20"/>
      <c r="B77" s="21"/>
      <c r="C77" s="21"/>
      <c r="D77" s="21"/>
      <c r="E77" s="28"/>
      <c r="F77" s="29"/>
      <c r="G77" s="29"/>
      <c r="H77" s="29"/>
      <c r="I77" s="30"/>
      <c r="J77" s="28"/>
      <c r="K77" s="29"/>
      <c r="L77" s="29"/>
      <c r="M77" s="29"/>
      <c r="N77" s="30"/>
      <c r="O77" s="28"/>
      <c r="P77" s="29"/>
      <c r="Q77" s="29"/>
      <c r="R77" s="29"/>
      <c r="S77" s="30"/>
      <c r="T77" s="31"/>
      <c r="U77" s="32"/>
      <c r="V77" s="32"/>
      <c r="W77" s="32"/>
      <c r="X77" s="33"/>
      <c r="Y77" s="31"/>
      <c r="Z77" s="32"/>
      <c r="AA77" s="32"/>
      <c r="AB77" s="32"/>
      <c r="AC77" s="32"/>
      <c r="AD77" s="32"/>
      <c r="AE77" s="32"/>
      <c r="AF77" s="32"/>
      <c r="AG77" s="32"/>
      <c r="AH77" s="32"/>
      <c r="AI77" s="33"/>
      <c r="AJ77" s="31"/>
      <c r="AK77" s="32"/>
      <c r="AL77" s="32"/>
      <c r="AM77" s="33"/>
      <c r="AN77" s="31"/>
      <c r="AO77" s="32"/>
      <c r="AP77" s="32"/>
      <c r="AQ77" s="32"/>
      <c r="AR77" s="32"/>
      <c r="AS77" s="32"/>
      <c r="AT77" s="33"/>
      <c r="AU77" s="28"/>
      <c r="AV77" s="29"/>
      <c r="AW77" s="29"/>
      <c r="AX77" s="29"/>
      <c r="AY77" s="29"/>
      <c r="AZ77" s="30"/>
      <c r="BA77" s="28"/>
      <c r="BB77" s="29"/>
      <c r="BC77" s="29"/>
      <c r="BD77" s="29"/>
      <c r="BE77" s="30"/>
      <c r="BF77" s="28"/>
      <c r="BG77" s="29"/>
      <c r="BH77" s="29"/>
      <c r="BI77" s="29"/>
      <c r="BJ77" s="30"/>
    </row>
    <row r="78" spans="1:62" ht="12.75" customHeight="1" hidden="1">
      <c r="A78" s="20"/>
      <c r="B78" s="21"/>
      <c r="C78" s="21"/>
      <c r="D78" s="21"/>
      <c r="E78" s="11" t="s">
        <v>30</v>
      </c>
      <c r="F78" s="34" t="s">
        <v>31</v>
      </c>
      <c r="G78" s="34" t="s">
        <v>32</v>
      </c>
      <c r="H78" s="34" t="s">
        <v>33</v>
      </c>
      <c r="I78" s="34" t="s">
        <v>34</v>
      </c>
      <c r="J78" s="11" t="s">
        <v>30</v>
      </c>
      <c r="K78" s="34" t="s">
        <v>31</v>
      </c>
      <c r="L78" s="34" t="s">
        <v>32</v>
      </c>
      <c r="M78" s="34" t="s">
        <v>33</v>
      </c>
      <c r="N78" s="34" t="s">
        <v>34</v>
      </c>
      <c r="O78" s="236" t="s">
        <v>36</v>
      </c>
      <c r="P78" s="237" t="s">
        <v>37</v>
      </c>
      <c r="Q78" s="237" t="s">
        <v>38</v>
      </c>
      <c r="R78" s="238" t="s">
        <v>39</v>
      </c>
      <c r="S78" s="239" t="s">
        <v>40</v>
      </c>
      <c r="T78" s="34" t="s">
        <v>36</v>
      </c>
      <c r="U78" s="34" t="s">
        <v>37</v>
      </c>
      <c r="V78" s="34" t="s">
        <v>38</v>
      </c>
      <c r="W78" s="41" t="s">
        <v>39</v>
      </c>
      <c r="X78" s="34" t="s">
        <v>40</v>
      </c>
      <c r="Y78" s="36" t="s">
        <v>110</v>
      </c>
      <c r="Z78" s="42"/>
      <c r="AA78" s="43"/>
      <c r="AB78" s="268"/>
      <c r="AC78" s="34" t="s">
        <v>43</v>
      </c>
      <c r="AD78" s="34" t="s">
        <v>44</v>
      </c>
      <c r="AE78" s="34" t="s">
        <v>104</v>
      </c>
      <c r="AF78" s="44"/>
      <c r="AG78" s="34" t="s">
        <v>105</v>
      </c>
      <c r="AH78" s="34" t="s">
        <v>106</v>
      </c>
      <c r="AI78" s="34" t="s">
        <v>49</v>
      </c>
      <c r="AJ78" s="34" t="s">
        <v>36</v>
      </c>
      <c r="AK78" s="34" t="s">
        <v>37</v>
      </c>
      <c r="AL78" s="34" t="s">
        <v>38</v>
      </c>
      <c r="AM78" s="41" t="s">
        <v>39</v>
      </c>
      <c r="AN78" s="12" t="s">
        <v>51</v>
      </c>
      <c r="AO78" s="235"/>
      <c r="AP78" s="12" t="s">
        <v>52</v>
      </c>
      <c r="AQ78" s="235"/>
      <c r="AR78" s="12" t="s">
        <v>53</v>
      </c>
      <c r="AS78" s="12" t="s">
        <v>54</v>
      </c>
      <c r="AT78" s="12" t="s">
        <v>55</v>
      </c>
      <c r="AU78" s="12" t="s">
        <v>51</v>
      </c>
      <c r="AV78" s="235"/>
      <c r="AW78" s="12" t="s">
        <v>52</v>
      </c>
      <c r="AX78" s="12" t="s">
        <v>53</v>
      </c>
      <c r="AY78" s="12" t="s">
        <v>54</v>
      </c>
      <c r="AZ78" s="12" t="s">
        <v>55</v>
      </c>
      <c r="BA78" s="12" t="s">
        <v>51</v>
      </c>
      <c r="BB78" s="12" t="s">
        <v>52</v>
      </c>
      <c r="BC78" s="12" t="s">
        <v>53</v>
      </c>
      <c r="BD78" s="12" t="s">
        <v>54</v>
      </c>
      <c r="BE78" s="12" t="s">
        <v>55</v>
      </c>
      <c r="BF78" s="12" t="s">
        <v>51</v>
      </c>
      <c r="BG78" s="12" t="s">
        <v>52</v>
      </c>
      <c r="BH78" s="12" t="s">
        <v>53</v>
      </c>
      <c r="BI78" s="12" t="s">
        <v>54</v>
      </c>
      <c r="BJ78" s="12" t="s">
        <v>55</v>
      </c>
    </row>
    <row r="79" spans="1:62" ht="15" hidden="1">
      <c r="A79" s="20"/>
      <c r="B79" s="21"/>
      <c r="C79" s="21"/>
      <c r="D79" s="21"/>
      <c r="E79" s="20"/>
      <c r="F79" s="46"/>
      <c r="G79" s="46"/>
      <c r="H79" s="46"/>
      <c r="I79" s="46"/>
      <c r="J79" s="20"/>
      <c r="K79" s="46"/>
      <c r="L79" s="46"/>
      <c r="M79" s="46"/>
      <c r="N79" s="46"/>
      <c r="O79" s="48"/>
      <c r="P79" s="49"/>
      <c r="Q79" s="49"/>
      <c r="R79" s="50"/>
      <c r="S79" s="51"/>
      <c r="T79" s="46"/>
      <c r="U79" s="46"/>
      <c r="V79" s="46"/>
      <c r="W79" s="53"/>
      <c r="X79" s="46"/>
      <c r="Y79" s="54"/>
      <c r="Z79" s="55"/>
      <c r="AA79" s="56"/>
      <c r="AB79" s="268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53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</row>
    <row r="80" spans="1:62" ht="15">
      <c r="A80" s="20"/>
      <c r="B80" s="21"/>
      <c r="C80" s="21"/>
      <c r="D80" s="21"/>
      <c r="E80" s="20"/>
      <c r="F80" s="46"/>
      <c r="G80" s="46"/>
      <c r="H80" s="46"/>
      <c r="I80" s="46"/>
      <c r="J80" s="20"/>
      <c r="K80" s="46"/>
      <c r="L80" s="46"/>
      <c r="M80" s="46"/>
      <c r="N80" s="46"/>
      <c r="O80" s="48"/>
      <c r="P80" s="49"/>
      <c r="Q80" s="49"/>
      <c r="R80" s="50"/>
      <c r="S80" s="51"/>
      <c r="T80" s="46"/>
      <c r="U80" s="46"/>
      <c r="V80" s="46"/>
      <c r="W80" s="53"/>
      <c r="X80" s="46"/>
      <c r="Y80" s="54"/>
      <c r="Z80" s="55"/>
      <c r="AA80" s="56"/>
      <c r="AB80" s="268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53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</row>
    <row r="81" spans="1:62" ht="15">
      <c r="A81" s="20"/>
      <c r="B81" s="21"/>
      <c r="C81" s="21"/>
      <c r="D81" s="21"/>
      <c r="E81" s="20"/>
      <c r="F81" s="46"/>
      <c r="G81" s="46"/>
      <c r="H81" s="46"/>
      <c r="I81" s="46"/>
      <c r="J81" s="20"/>
      <c r="K81" s="46"/>
      <c r="L81" s="46"/>
      <c r="M81" s="46"/>
      <c r="N81" s="46"/>
      <c r="O81" s="48"/>
      <c r="P81" s="49"/>
      <c r="Q81" s="49"/>
      <c r="R81" s="50"/>
      <c r="S81" s="51"/>
      <c r="T81" s="46"/>
      <c r="U81" s="46"/>
      <c r="V81" s="46"/>
      <c r="W81" s="53"/>
      <c r="X81" s="46"/>
      <c r="Y81" s="54"/>
      <c r="Z81" s="55"/>
      <c r="AA81" s="56"/>
      <c r="AB81" s="268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53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</row>
    <row r="82" spans="1:62" ht="15" hidden="1">
      <c r="A82" s="58"/>
      <c r="B82" s="57"/>
      <c r="C82" s="57"/>
      <c r="D82" s="57"/>
      <c r="E82" s="58"/>
      <c r="F82" s="59"/>
      <c r="G82" s="59"/>
      <c r="H82" s="59"/>
      <c r="I82" s="59"/>
      <c r="J82" s="58"/>
      <c r="K82" s="59"/>
      <c r="L82" s="59"/>
      <c r="M82" s="59"/>
      <c r="N82" s="59"/>
      <c r="O82" s="290"/>
      <c r="P82" s="291"/>
      <c r="Q82" s="291"/>
      <c r="R82" s="292"/>
      <c r="S82" s="293"/>
      <c r="T82" s="59"/>
      <c r="U82" s="59"/>
      <c r="V82" s="59"/>
      <c r="W82" s="66"/>
      <c r="X82" s="59"/>
      <c r="Y82" s="67"/>
      <c r="Z82" s="68"/>
      <c r="AA82" s="69"/>
      <c r="AB82" s="273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66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</row>
    <row r="83" spans="1:63" ht="15" hidden="1">
      <c r="A83" s="140" t="s">
        <v>62</v>
      </c>
      <c r="B83" s="212">
        <f>B84+B85+B86+B87+B88+B89+B90+B91+B92</f>
        <v>14</v>
      </c>
      <c r="C83" s="213">
        <v>85529</v>
      </c>
      <c r="D83" s="213">
        <f>D84+D85+D86+D87+D88+D89+D90+D91+D92</f>
        <v>1197406</v>
      </c>
      <c r="E83" s="247"/>
      <c r="F83" s="218"/>
      <c r="G83" s="274"/>
      <c r="H83" s="218"/>
      <c r="I83" s="275"/>
      <c r="J83" s="217"/>
      <c r="K83" s="157"/>
      <c r="L83" s="157"/>
      <c r="M83" s="157"/>
      <c r="N83" s="221"/>
      <c r="O83" s="160"/>
      <c r="P83" s="160"/>
      <c r="Q83" s="160"/>
      <c r="R83" s="160"/>
      <c r="S83" s="160"/>
      <c r="T83" s="156"/>
      <c r="U83" s="157"/>
      <c r="V83" s="157"/>
      <c r="W83" s="158"/>
      <c r="X83" s="219"/>
      <c r="Y83" s="143"/>
      <c r="Z83" s="144"/>
      <c r="AA83" s="144"/>
      <c r="AB83" s="144"/>
      <c r="AC83" s="144"/>
      <c r="AD83" s="144"/>
      <c r="AE83" s="146"/>
      <c r="AF83" s="108"/>
      <c r="AG83" s="100"/>
      <c r="AH83" s="100"/>
      <c r="AI83" s="99">
        <f>AI84+AI85+AI86+AI87+AI88+AI89+AI90+AI91+AI92</f>
        <v>233.30171217811494</v>
      </c>
      <c r="AJ83" s="156"/>
      <c r="AK83" s="157"/>
      <c r="AL83" s="157"/>
      <c r="AM83" s="158"/>
      <c r="AN83" s="217"/>
      <c r="AO83" s="156"/>
      <c r="AP83" s="157"/>
      <c r="AQ83" s="157"/>
      <c r="AR83" s="157"/>
      <c r="AS83" s="157"/>
      <c r="AT83" s="158"/>
      <c r="AU83" s="156"/>
      <c r="AV83" s="156"/>
      <c r="AW83" s="157"/>
      <c r="AX83" s="157"/>
      <c r="AY83" s="157"/>
      <c r="AZ83" s="158"/>
      <c r="BA83" s="156"/>
      <c r="BB83" s="157"/>
      <c r="BC83" s="157"/>
      <c r="BD83" s="157"/>
      <c r="BE83" s="158"/>
      <c r="BF83" s="156"/>
      <c r="BG83" s="157"/>
      <c r="BH83" s="157"/>
      <c r="BI83" s="157"/>
      <c r="BJ83" s="158"/>
      <c r="BK83" s="86"/>
    </row>
    <row r="84" spans="1:63" ht="15" hidden="1">
      <c r="A84" s="110" t="s">
        <v>63</v>
      </c>
      <c r="B84" s="161">
        <v>1.5</v>
      </c>
      <c r="C84" s="162">
        <f>(ROUND(C83,0))</f>
        <v>85529</v>
      </c>
      <c r="D84" s="162">
        <f aca="true" t="shared" si="104" ref="D84:D93">C84*B84</f>
        <v>128293.5</v>
      </c>
      <c r="E84" s="112">
        <f aca="true" t="shared" si="105" ref="E84:E93">D84/S84</f>
        <v>25.167785234899334</v>
      </c>
      <c r="F84" s="102">
        <v>30</v>
      </c>
      <c r="G84" s="113">
        <f aca="true" t="shared" si="106" ref="G84:G90">F84/1.3</f>
        <v>23.076923076923077</v>
      </c>
      <c r="H84" s="102">
        <f aca="true" t="shared" si="107" ref="H84:H93">F84</f>
        <v>30</v>
      </c>
      <c r="I84" s="114">
        <f aca="true" t="shared" si="108" ref="I84:I93">G84</f>
        <v>23.076923076923077</v>
      </c>
      <c r="J84" s="112">
        <f aca="true" t="shared" si="109" ref="J84:J93">D84/X84</f>
        <v>16.778523489932887</v>
      </c>
      <c r="K84" s="102">
        <f aca="true" t="shared" si="110" ref="K84:K90">F84/1.5</f>
        <v>20</v>
      </c>
      <c r="L84" s="102">
        <f aca="true" t="shared" si="111" ref="L84:L90">K84/1.3</f>
        <v>15.384615384615383</v>
      </c>
      <c r="M84" s="102">
        <f aca="true" t="shared" si="112" ref="M84:M93">H84/1.5</f>
        <v>20</v>
      </c>
      <c r="N84" s="115">
        <f aca="true" t="shared" si="113" ref="N84:N93">I84/1.5</f>
        <v>15.384615384615385</v>
      </c>
      <c r="O84" s="112">
        <f aca="true" t="shared" si="114" ref="O84:O93">(D84*AJ84/100)/F84</f>
        <v>1111.877</v>
      </c>
      <c r="P84" s="102">
        <f aca="true" t="shared" si="115" ref="P84:P93">(D84*AK84/100)/G84</f>
        <v>2168.1601499999997</v>
      </c>
      <c r="Q84" s="102">
        <f aca="true" t="shared" si="116" ref="Q84:Q93">(D84*AL84/100)/H84</f>
        <v>427.64500000000004</v>
      </c>
      <c r="R84" s="102">
        <f aca="true" t="shared" si="117" ref="R84:R93">(D84*AM84/100)/I84</f>
        <v>1389.84625</v>
      </c>
      <c r="S84" s="114">
        <f aca="true" t="shared" si="118" ref="S84:S93">O84+P84+Q84+R84</f>
        <v>5097.528399999999</v>
      </c>
      <c r="T84" s="101">
        <f aca="true" t="shared" si="119" ref="T84:T93">(D84*AJ84/100)/K84</f>
        <v>1667.8155</v>
      </c>
      <c r="U84" s="101">
        <f aca="true" t="shared" si="120" ref="U84:U93">(D84*AK84/100)/L84</f>
        <v>3252.240225</v>
      </c>
      <c r="V84" s="101">
        <f aca="true" t="shared" si="121" ref="V84:V90">(D84*AL84/100)/M84</f>
        <v>641.4675</v>
      </c>
      <c r="W84" s="101">
        <f aca="true" t="shared" si="122" ref="W84:W90">(D84*AM84/100)/N84</f>
        <v>2084.769375</v>
      </c>
      <c r="X84" s="116">
        <f aca="true" t="shared" si="123" ref="X84:X93">T84+U84+V84+W84</f>
        <v>7646.2926</v>
      </c>
      <c r="Y84" s="112">
        <f aca="true" t="shared" si="124" ref="Y84:Y93">D84/E84</f>
        <v>5097.528399999999</v>
      </c>
      <c r="Z84" s="113"/>
      <c r="AA84" s="113"/>
      <c r="AB84" s="113">
        <f aca="true" t="shared" si="125" ref="AB84:AB93">D84/J84</f>
        <v>7646.2926</v>
      </c>
      <c r="AC84" s="102">
        <f aca="true" t="shared" si="126" ref="AC84:AC93">C84/E84</f>
        <v>3398.352266666666</v>
      </c>
      <c r="AD84" s="102">
        <f aca="true" t="shared" si="127" ref="AD84:AD93">AC84/$BP$2</f>
        <v>14.52287293447293</v>
      </c>
      <c r="AE84" s="115">
        <f aca="true" t="shared" si="128" ref="AE84:AE93">AD84*1.5</f>
        <v>21.784309401709397</v>
      </c>
      <c r="AF84" s="115">
        <f aca="true" t="shared" si="129" ref="AF84:AF93">C84/J84/$BP$2</f>
        <v>21.784309401709397</v>
      </c>
      <c r="AG84" s="102">
        <f aca="true" t="shared" si="130" ref="AG84:AG93">AD84/4</f>
        <v>3.6307182336182326</v>
      </c>
      <c r="AH84" s="102">
        <f aca="true" t="shared" si="131" ref="AH84:AH93">AD84/2</f>
        <v>7.261436467236465</v>
      </c>
      <c r="AI84" s="99">
        <f aca="true" t="shared" si="132" ref="AI84:AI93">AD84*B84</f>
        <v>21.784309401709397</v>
      </c>
      <c r="AJ84" s="101">
        <v>26</v>
      </c>
      <c r="AK84" s="102">
        <f aca="true" t="shared" si="133" ref="AK84:AK93">100-AJ84-AL84-AM84</f>
        <v>39</v>
      </c>
      <c r="AL84" s="102">
        <v>10</v>
      </c>
      <c r="AM84" s="114">
        <v>25</v>
      </c>
      <c r="AN84" s="112">
        <f aca="true" t="shared" si="134" ref="AN84:AN93">AP84+AR84+AS84+AT84</f>
        <v>14.52287293447293</v>
      </c>
      <c r="AO84" s="101"/>
      <c r="AP84" s="102">
        <f aca="true" t="shared" si="135" ref="AP84:AP93">AD84*AJ84%</f>
        <v>3.775946962962962</v>
      </c>
      <c r="AQ84" s="102"/>
      <c r="AR84" s="102">
        <f aca="true" t="shared" si="136" ref="AR84:AR93">AD84*AK84%</f>
        <v>5.663920444444443</v>
      </c>
      <c r="AS84" s="102">
        <f aca="true" t="shared" si="137" ref="AS84:AS93">AD84*AL84%</f>
        <v>1.4522872934472932</v>
      </c>
      <c r="AT84" s="114">
        <f aca="true" t="shared" si="138" ref="AT84:AT93">AD84*AM84%</f>
        <v>3.6307182336182326</v>
      </c>
      <c r="AU84" s="159">
        <f aca="true" t="shared" si="139" ref="AU84:AU93">AW84+AX84+AY84+AZ84</f>
        <v>0</v>
      </c>
      <c r="AV84" s="159"/>
      <c r="AW84" s="160">
        <f aca="true" t="shared" si="140" ref="AW84:AW93">$AE$83*AJ84%</f>
        <v>0</v>
      </c>
      <c r="AX84" s="160">
        <f aca="true" t="shared" si="141" ref="AX84:AX93">$AE$83*AK84%</f>
        <v>0</v>
      </c>
      <c r="AY84" s="160">
        <f aca="true" t="shared" si="142" ref="AY84:AY93">$AE$83*AL84%</f>
        <v>0</v>
      </c>
      <c r="AZ84" s="163">
        <f aca="true" t="shared" si="143" ref="AZ84:AZ93">$AE$83*AM84%</f>
        <v>0</v>
      </c>
      <c r="BA84" s="159">
        <f aca="true" t="shared" si="144" ref="BA84:BA93">BB84+BC84+BD84+BE84</f>
        <v>0</v>
      </c>
      <c r="BB84" s="160">
        <f aca="true" t="shared" si="145" ref="BB84:BB93">AG83*AJ84%</f>
        <v>0</v>
      </c>
      <c r="BC84" s="160">
        <f aca="true" t="shared" si="146" ref="BC84:BC93">AG83*AK84%</f>
        <v>0</v>
      </c>
      <c r="BD84" s="160">
        <f aca="true" t="shared" si="147" ref="BD84:BD93">AG83*AL84%</f>
        <v>0</v>
      </c>
      <c r="BE84" s="160">
        <f aca="true" t="shared" si="148" ref="BE84:BE93">AG83*AM84%</f>
        <v>0</v>
      </c>
      <c r="BF84" s="159">
        <f aca="true" t="shared" si="149" ref="BF84:BF93">BG84+BH84+BI84+BJ84</f>
        <v>0</v>
      </c>
      <c r="BG84" s="160">
        <f aca="true" t="shared" si="150" ref="BG84:BG93">AH83*AJ84%</f>
        <v>0</v>
      </c>
      <c r="BH84" s="160">
        <f aca="true" t="shared" si="151" ref="BH84:BH93">AH83*AK84%</f>
        <v>0</v>
      </c>
      <c r="BI84" s="160">
        <f aca="true" t="shared" si="152" ref="BI84:BI93">AH83*AL84%</f>
        <v>0</v>
      </c>
      <c r="BJ84" s="160">
        <f aca="true" t="shared" si="153" ref="BJ84:BJ93">AH83*AM84%</f>
        <v>0</v>
      </c>
      <c r="BK84" s="86"/>
    </row>
    <row r="85" spans="1:63" ht="15" hidden="1">
      <c r="A85" s="110" t="s">
        <v>64</v>
      </c>
      <c r="B85" s="161">
        <v>1.5</v>
      </c>
      <c r="C85" s="162">
        <f aca="true" t="shared" si="154" ref="C85:C93">C18</f>
        <v>85529</v>
      </c>
      <c r="D85" s="162">
        <f t="shared" si="104"/>
        <v>128293.5</v>
      </c>
      <c r="E85" s="112">
        <f t="shared" si="105"/>
        <v>21.079258010118043</v>
      </c>
      <c r="F85" s="102">
        <v>25</v>
      </c>
      <c r="G85" s="113">
        <f t="shared" si="106"/>
        <v>19.23076923076923</v>
      </c>
      <c r="H85" s="102">
        <f t="shared" si="107"/>
        <v>25</v>
      </c>
      <c r="I85" s="114">
        <f t="shared" si="108"/>
        <v>19.23076923076923</v>
      </c>
      <c r="J85" s="112">
        <f t="shared" si="109"/>
        <v>14.052838673412028</v>
      </c>
      <c r="K85" s="102">
        <f t="shared" si="110"/>
        <v>16.666666666666668</v>
      </c>
      <c r="L85" s="102">
        <f t="shared" si="111"/>
        <v>12.820512820512821</v>
      </c>
      <c r="M85" s="102">
        <f t="shared" si="112"/>
        <v>16.666666666666668</v>
      </c>
      <c r="N85" s="115">
        <f t="shared" si="113"/>
        <v>12.82051282051282</v>
      </c>
      <c r="O85" s="112">
        <f t="shared" si="114"/>
        <v>1436.8872000000001</v>
      </c>
      <c r="P85" s="102">
        <f t="shared" si="115"/>
        <v>2468.3669400000003</v>
      </c>
      <c r="Q85" s="102">
        <f t="shared" si="116"/>
        <v>513.174</v>
      </c>
      <c r="R85" s="102">
        <f t="shared" si="117"/>
        <v>1667.8155000000002</v>
      </c>
      <c r="S85" s="114">
        <f t="shared" si="118"/>
        <v>6086.243640000001</v>
      </c>
      <c r="T85" s="101">
        <f t="shared" si="119"/>
        <v>2155.3307999999997</v>
      </c>
      <c r="U85" s="101">
        <f t="shared" si="120"/>
        <v>3702.55041</v>
      </c>
      <c r="V85" s="101">
        <f t="shared" si="121"/>
        <v>769.761</v>
      </c>
      <c r="W85" s="101">
        <f t="shared" si="122"/>
        <v>2501.72325</v>
      </c>
      <c r="X85" s="116">
        <f t="shared" si="123"/>
        <v>9129.36546</v>
      </c>
      <c r="Y85" s="112">
        <f t="shared" si="124"/>
        <v>6086.243640000001</v>
      </c>
      <c r="Z85" s="113"/>
      <c r="AA85" s="113"/>
      <c r="AB85" s="113">
        <f t="shared" si="125"/>
        <v>9129.36546</v>
      </c>
      <c r="AC85" s="102">
        <f t="shared" si="126"/>
        <v>4057.4957600000002</v>
      </c>
      <c r="AD85" s="102">
        <f t="shared" si="127"/>
        <v>17.339725470085472</v>
      </c>
      <c r="AE85" s="115">
        <f t="shared" si="128"/>
        <v>26.00958820512821</v>
      </c>
      <c r="AF85" s="115">
        <f t="shared" si="129"/>
        <v>26.009588205128207</v>
      </c>
      <c r="AG85" s="102">
        <f t="shared" si="130"/>
        <v>4.334931367521368</v>
      </c>
      <c r="AH85" s="102">
        <f t="shared" si="131"/>
        <v>8.669862735042736</v>
      </c>
      <c r="AI85" s="99">
        <f t="shared" si="132"/>
        <v>26.00958820512821</v>
      </c>
      <c r="AJ85" s="101">
        <v>28</v>
      </c>
      <c r="AK85" s="102">
        <f t="shared" si="133"/>
        <v>37</v>
      </c>
      <c r="AL85" s="102">
        <v>10</v>
      </c>
      <c r="AM85" s="114">
        <v>25</v>
      </c>
      <c r="AN85" s="112">
        <f t="shared" si="134"/>
        <v>17.339725470085472</v>
      </c>
      <c r="AO85" s="101"/>
      <c r="AP85" s="102">
        <f t="shared" si="135"/>
        <v>4.855123131623933</v>
      </c>
      <c r="AQ85" s="102"/>
      <c r="AR85" s="102">
        <f t="shared" si="136"/>
        <v>6.415698423931625</v>
      </c>
      <c r="AS85" s="102">
        <f t="shared" si="137"/>
        <v>1.7339725470085474</v>
      </c>
      <c r="AT85" s="114">
        <f t="shared" si="138"/>
        <v>4.334931367521368</v>
      </c>
      <c r="AU85" s="159">
        <f t="shared" si="139"/>
        <v>0</v>
      </c>
      <c r="AV85" s="159"/>
      <c r="AW85" s="160">
        <f t="shared" si="140"/>
        <v>0</v>
      </c>
      <c r="AX85" s="160">
        <f t="shared" si="141"/>
        <v>0</v>
      </c>
      <c r="AY85" s="160">
        <f t="shared" si="142"/>
        <v>0</v>
      </c>
      <c r="AZ85" s="163">
        <f t="shared" si="143"/>
        <v>0</v>
      </c>
      <c r="BA85" s="159">
        <f t="shared" si="144"/>
        <v>3.6307182336182326</v>
      </c>
      <c r="BB85" s="160">
        <f t="shared" si="145"/>
        <v>1.0166011054131052</v>
      </c>
      <c r="BC85" s="160">
        <f t="shared" si="146"/>
        <v>1.343365746438746</v>
      </c>
      <c r="BD85" s="160">
        <f t="shared" si="147"/>
        <v>0.3630718233618233</v>
      </c>
      <c r="BE85" s="160">
        <f t="shared" si="148"/>
        <v>0.9076795584045582</v>
      </c>
      <c r="BF85" s="159">
        <f t="shared" si="149"/>
        <v>7.261436467236465</v>
      </c>
      <c r="BG85" s="160">
        <f t="shared" si="150"/>
        <v>2.0332022108262104</v>
      </c>
      <c r="BH85" s="160">
        <f t="shared" si="151"/>
        <v>2.686731492877492</v>
      </c>
      <c r="BI85" s="160">
        <f t="shared" si="152"/>
        <v>0.7261436467236466</v>
      </c>
      <c r="BJ85" s="160">
        <f t="shared" si="153"/>
        <v>1.8153591168091163</v>
      </c>
      <c r="BK85" s="86"/>
    </row>
    <row r="86" spans="1:63" ht="15" hidden="1">
      <c r="A86" s="110" t="s">
        <v>65</v>
      </c>
      <c r="B86" s="161">
        <v>1.25</v>
      </c>
      <c r="C86" s="162">
        <f t="shared" si="154"/>
        <v>85529</v>
      </c>
      <c r="D86" s="162">
        <f t="shared" si="104"/>
        <v>106911.25</v>
      </c>
      <c r="E86" s="112">
        <f t="shared" si="105"/>
        <v>21.79598953792502</v>
      </c>
      <c r="F86" s="102">
        <v>25</v>
      </c>
      <c r="G86" s="113">
        <f t="shared" si="106"/>
        <v>19.23076923076923</v>
      </c>
      <c r="H86" s="102">
        <f t="shared" si="107"/>
        <v>25</v>
      </c>
      <c r="I86" s="114">
        <f t="shared" si="108"/>
        <v>19.23076923076923</v>
      </c>
      <c r="J86" s="112">
        <f t="shared" si="109"/>
        <v>14.530659691950015</v>
      </c>
      <c r="K86" s="102">
        <f t="shared" si="110"/>
        <v>16.666666666666668</v>
      </c>
      <c r="L86" s="102">
        <f t="shared" si="111"/>
        <v>12.820512820512821</v>
      </c>
      <c r="M86" s="102">
        <f t="shared" si="112"/>
        <v>16.666666666666668</v>
      </c>
      <c r="N86" s="115">
        <f t="shared" si="113"/>
        <v>12.82051282051282</v>
      </c>
      <c r="O86" s="112">
        <f t="shared" si="114"/>
        <v>1753.3445000000002</v>
      </c>
      <c r="P86" s="102">
        <f t="shared" si="115"/>
        <v>1334.2524</v>
      </c>
      <c r="Q86" s="102">
        <f t="shared" si="116"/>
        <v>427.645</v>
      </c>
      <c r="R86" s="102">
        <f t="shared" si="117"/>
        <v>1389.84625</v>
      </c>
      <c r="S86" s="114">
        <f t="shared" si="118"/>
        <v>4905.0881500000005</v>
      </c>
      <c r="T86" s="101">
        <f t="shared" si="119"/>
        <v>2630.01675</v>
      </c>
      <c r="U86" s="101">
        <f t="shared" si="120"/>
        <v>2001.3786</v>
      </c>
      <c r="V86" s="101">
        <f t="shared" si="121"/>
        <v>641.4675</v>
      </c>
      <c r="W86" s="101">
        <f t="shared" si="122"/>
        <v>2084.7693750000003</v>
      </c>
      <c r="X86" s="116">
        <f t="shared" si="123"/>
        <v>7357.632224999999</v>
      </c>
      <c r="Y86" s="112">
        <f t="shared" si="124"/>
        <v>4905.0881500000005</v>
      </c>
      <c r="Z86" s="113"/>
      <c r="AA86" s="113"/>
      <c r="AB86" s="113">
        <f t="shared" si="125"/>
        <v>7357.632224999999</v>
      </c>
      <c r="AC86" s="102">
        <f t="shared" si="126"/>
        <v>3924.07052</v>
      </c>
      <c r="AD86" s="102">
        <f t="shared" si="127"/>
        <v>16.769532136752137</v>
      </c>
      <c r="AE86" s="115">
        <f t="shared" si="128"/>
        <v>25.154298205128207</v>
      </c>
      <c r="AF86" s="115">
        <f t="shared" si="129"/>
        <v>25.154298205128203</v>
      </c>
      <c r="AG86" s="102">
        <f t="shared" si="130"/>
        <v>4.192383034188034</v>
      </c>
      <c r="AH86" s="102">
        <f t="shared" si="131"/>
        <v>8.384766068376068</v>
      </c>
      <c r="AI86" s="99">
        <f t="shared" si="132"/>
        <v>20.96191517094017</v>
      </c>
      <c r="AJ86" s="101">
        <v>41</v>
      </c>
      <c r="AK86" s="102">
        <f t="shared" si="133"/>
        <v>24</v>
      </c>
      <c r="AL86" s="102">
        <v>10</v>
      </c>
      <c r="AM86" s="114">
        <v>25</v>
      </c>
      <c r="AN86" s="112">
        <f t="shared" si="134"/>
        <v>16.769532136752137</v>
      </c>
      <c r="AO86" s="101"/>
      <c r="AP86" s="102">
        <f t="shared" si="135"/>
        <v>6.875508176068376</v>
      </c>
      <c r="AQ86" s="102"/>
      <c r="AR86" s="102">
        <f t="shared" si="136"/>
        <v>4.024687712820513</v>
      </c>
      <c r="AS86" s="102">
        <f t="shared" si="137"/>
        <v>1.6769532136752137</v>
      </c>
      <c r="AT86" s="114">
        <f t="shared" si="138"/>
        <v>4.192383034188034</v>
      </c>
      <c r="AU86" s="159">
        <f t="shared" si="139"/>
        <v>0</v>
      </c>
      <c r="AV86" s="159"/>
      <c r="AW86" s="160">
        <f t="shared" si="140"/>
        <v>0</v>
      </c>
      <c r="AX86" s="160">
        <f t="shared" si="141"/>
        <v>0</v>
      </c>
      <c r="AY86" s="160">
        <f t="shared" si="142"/>
        <v>0</v>
      </c>
      <c r="AZ86" s="163">
        <f t="shared" si="143"/>
        <v>0</v>
      </c>
      <c r="BA86" s="159">
        <f t="shared" si="144"/>
        <v>4.334931367521368</v>
      </c>
      <c r="BB86" s="160">
        <f t="shared" si="145"/>
        <v>1.7773218606837609</v>
      </c>
      <c r="BC86" s="160">
        <f t="shared" si="146"/>
        <v>1.0403835282051284</v>
      </c>
      <c r="BD86" s="160">
        <f t="shared" si="147"/>
        <v>0.43349313675213685</v>
      </c>
      <c r="BE86" s="160">
        <f t="shared" si="148"/>
        <v>1.083732841880342</v>
      </c>
      <c r="BF86" s="159">
        <f t="shared" si="149"/>
        <v>8.669862735042736</v>
      </c>
      <c r="BG86" s="160">
        <f t="shared" si="150"/>
        <v>3.5546437213675217</v>
      </c>
      <c r="BH86" s="160">
        <f t="shared" si="151"/>
        <v>2.0807670564102567</v>
      </c>
      <c r="BI86" s="160">
        <f t="shared" si="152"/>
        <v>0.8669862735042737</v>
      </c>
      <c r="BJ86" s="160">
        <f t="shared" si="153"/>
        <v>2.167465683760684</v>
      </c>
      <c r="BK86" s="86"/>
    </row>
    <row r="87" spans="1:63" ht="15" hidden="1">
      <c r="A87" s="110" t="s">
        <v>66</v>
      </c>
      <c r="B87" s="161">
        <v>1.5</v>
      </c>
      <c r="C87" s="162">
        <f t="shared" si="154"/>
        <v>85529</v>
      </c>
      <c r="D87" s="162">
        <f t="shared" si="104"/>
        <v>128293.5</v>
      </c>
      <c r="E87" s="112">
        <f t="shared" si="105"/>
        <v>24.549918166939445</v>
      </c>
      <c r="F87" s="102">
        <v>30</v>
      </c>
      <c r="G87" s="113">
        <f t="shared" si="106"/>
        <v>23.076923076923077</v>
      </c>
      <c r="H87" s="102">
        <f t="shared" si="107"/>
        <v>30</v>
      </c>
      <c r="I87" s="114">
        <f t="shared" si="108"/>
        <v>23.076923076923077</v>
      </c>
      <c r="J87" s="112">
        <f t="shared" si="109"/>
        <v>16.366612111292962</v>
      </c>
      <c r="K87" s="102">
        <f t="shared" si="110"/>
        <v>20</v>
      </c>
      <c r="L87" s="102">
        <f t="shared" si="111"/>
        <v>15.384615384615383</v>
      </c>
      <c r="M87" s="102">
        <f t="shared" si="112"/>
        <v>20</v>
      </c>
      <c r="N87" s="115">
        <f t="shared" si="113"/>
        <v>15.384615384615385</v>
      </c>
      <c r="O87" s="112">
        <f t="shared" si="114"/>
        <v>684.232</v>
      </c>
      <c r="P87" s="102">
        <f t="shared" si="115"/>
        <v>2724.09865</v>
      </c>
      <c r="Q87" s="102">
        <f t="shared" si="116"/>
        <v>427.64500000000004</v>
      </c>
      <c r="R87" s="102">
        <f t="shared" si="117"/>
        <v>1389.84625</v>
      </c>
      <c r="S87" s="114">
        <f t="shared" si="118"/>
        <v>5225.8219</v>
      </c>
      <c r="T87" s="101">
        <f t="shared" si="119"/>
        <v>1026.348</v>
      </c>
      <c r="U87" s="101">
        <f t="shared" si="120"/>
        <v>4086.1479750000003</v>
      </c>
      <c r="V87" s="101">
        <f t="shared" si="121"/>
        <v>641.4675</v>
      </c>
      <c r="W87" s="101">
        <f t="shared" si="122"/>
        <v>2084.769375</v>
      </c>
      <c r="X87" s="116">
        <f t="shared" si="123"/>
        <v>7838.732849999999</v>
      </c>
      <c r="Y87" s="112">
        <f t="shared" si="124"/>
        <v>5225.8219</v>
      </c>
      <c r="Z87" s="113"/>
      <c r="AA87" s="113"/>
      <c r="AB87" s="113">
        <f t="shared" si="125"/>
        <v>7838.73285</v>
      </c>
      <c r="AC87" s="102">
        <f t="shared" si="126"/>
        <v>3483.8812666666663</v>
      </c>
      <c r="AD87" s="102">
        <f t="shared" si="127"/>
        <v>14.88838148148148</v>
      </c>
      <c r="AE87" s="115">
        <f t="shared" si="128"/>
        <v>22.33257222222222</v>
      </c>
      <c r="AF87" s="115">
        <f t="shared" si="129"/>
        <v>22.332572222222222</v>
      </c>
      <c r="AG87" s="102">
        <f t="shared" si="130"/>
        <v>3.72209537037037</v>
      </c>
      <c r="AH87" s="102">
        <f t="shared" si="131"/>
        <v>7.44419074074074</v>
      </c>
      <c r="AI87" s="99">
        <f t="shared" si="132"/>
        <v>22.33257222222222</v>
      </c>
      <c r="AJ87" s="101">
        <v>16</v>
      </c>
      <c r="AK87" s="102">
        <f t="shared" si="133"/>
        <v>49</v>
      </c>
      <c r="AL87" s="102">
        <v>10</v>
      </c>
      <c r="AM87" s="114">
        <v>25</v>
      </c>
      <c r="AN87" s="112">
        <f t="shared" si="134"/>
        <v>14.88838148148148</v>
      </c>
      <c r="AO87" s="101"/>
      <c r="AP87" s="102">
        <f t="shared" si="135"/>
        <v>2.382141037037037</v>
      </c>
      <c r="AQ87" s="102"/>
      <c r="AR87" s="102">
        <f t="shared" si="136"/>
        <v>7.2953069259259244</v>
      </c>
      <c r="AS87" s="102">
        <f t="shared" si="137"/>
        <v>1.488838148148148</v>
      </c>
      <c r="AT87" s="114">
        <f t="shared" si="138"/>
        <v>3.72209537037037</v>
      </c>
      <c r="AU87" s="159">
        <f t="shared" si="139"/>
        <v>0</v>
      </c>
      <c r="AV87" s="159"/>
      <c r="AW87" s="160">
        <f t="shared" si="140"/>
        <v>0</v>
      </c>
      <c r="AX87" s="160">
        <f t="shared" si="141"/>
        <v>0</v>
      </c>
      <c r="AY87" s="160">
        <f t="shared" si="142"/>
        <v>0</v>
      </c>
      <c r="AZ87" s="163">
        <f t="shared" si="143"/>
        <v>0</v>
      </c>
      <c r="BA87" s="159">
        <f t="shared" si="144"/>
        <v>4.192383034188034</v>
      </c>
      <c r="BB87" s="160">
        <f t="shared" si="145"/>
        <v>0.6707812854700855</v>
      </c>
      <c r="BC87" s="160">
        <f t="shared" si="146"/>
        <v>2.054267686752137</v>
      </c>
      <c r="BD87" s="160">
        <f t="shared" si="147"/>
        <v>0.4192383034188034</v>
      </c>
      <c r="BE87" s="160">
        <f t="shared" si="148"/>
        <v>1.0480957585470085</v>
      </c>
      <c r="BF87" s="159">
        <f t="shared" si="149"/>
        <v>8.384766068376068</v>
      </c>
      <c r="BG87" s="160">
        <f t="shared" si="150"/>
        <v>1.341562570940171</v>
      </c>
      <c r="BH87" s="160">
        <f t="shared" si="151"/>
        <v>4.108535373504274</v>
      </c>
      <c r="BI87" s="160">
        <f t="shared" si="152"/>
        <v>0.8384766068376068</v>
      </c>
      <c r="BJ87" s="160">
        <f t="shared" si="153"/>
        <v>2.096191517094017</v>
      </c>
      <c r="BK87" s="86"/>
    </row>
    <row r="88" spans="1:63" ht="15" hidden="1">
      <c r="A88" s="110" t="s">
        <v>66</v>
      </c>
      <c r="B88" s="161">
        <v>1.5</v>
      </c>
      <c r="C88" s="162">
        <f t="shared" si="154"/>
        <v>85529</v>
      </c>
      <c r="D88" s="162">
        <f t="shared" si="104"/>
        <v>128293.5</v>
      </c>
      <c r="E88" s="112">
        <f t="shared" si="105"/>
        <v>24.855012427506214</v>
      </c>
      <c r="F88" s="102">
        <v>30</v>
      </c>
      <c r="G88" s="113">
        <f t="shared" si="106"/>
        <v>23.076923076923077</v>
      </c>
      <c r="H88" s="102">
        <f t="shared" si="107"/>
        <v>30</v>
      </c>
      <c r="I88" s="114">
        <f t="shared" si="108"/>
        <v>23.076923076923077</v>
      </c>
      <c r="J88" s="112">
        <f t="shared" si="109"/>
        <v>16.570008285004143</v>
      </c>
      <c r="K88" s="102">
        <f t="shared" si="110"/>
        <v>20</v>
      </c>
      <c r="L88" s="102">
        <f t="shared" si="111"/>
        <v>15.384615384615383</v>
      </c>
      <c r="M88" s="102">
        <f t="shared" si="112"/>
        <v>20</v>
      </c>
      <c r="N88" s="115">
        <f t="shared" si="113"/>
        <v>15.384615384615385</v>
      </c>
      <c r="O88" s="112">
        <f t="shared" si="114"/>
        <v>898.0545</v>
      </c>
      <c r="P88" s="102">
        <f t="shared" si="115"/>
        <v>2446.1294</v>
      </c>
      <c r="Q88" s="102">
        <f t="shared" si="116"/>
        <v>427.64500000000004</v>
      </c>
      <c r="R88" s="102">
        <f t="shared" si="117"/>
        <v>1389.84625</v>
      </c>
      <c r="S88" s="114">
        <f t="shared" si="118"/>
        <v>5161.67515</v>
      </c>
      <c r="T88" s="101">
        <f t="shared" si="119"/>
        <v>1347.0817499999998</v>
      </c>
      <c r="U88" s="101">
        <f t="shared" si="120"/>
        <v>3669.1941</v>
      </c>
      <c r="V88" s="101">
        <f t="shared" si="121"/>
        <v>641.4675</v>
      </c>
      <c r="W88" s="101">
        <f t="shared" si="122"/>
        <v>2084.769375</v>
      </c>
      <c r="X88" s="116">
        <f t="shared" si="123"/>
        <v>7742.512725</v>
      </c>
      <c r="Y88" s="112">
        <f t="shared" si="124"/>
        <v>5161.67515</v>
      </c>
      <c r="Z88" s="113"/>
      <c r="AA88" s="113"/>
      <c r="AB88" s="113">
        <f t="shared" si="125"/>
        <v>7742.512725</v>
      </c>
      <c r="AC88" s="102">
        <f t="shared" si="126"/>
        <v>3441.1167666666665</v>
      </c>
      <c r="AD88" s="102">
        <f t="shared" si="127"/>
        <v>14.705627207977207</v>
      </c>
      <c r="AE88" s="115">
        <f t="shared" si="128"/>
        <v>22.05844081196581</v>
      </c>
      <c r="AF88" s="115">
        <f t="shared" si="129"/>
        <v>22.058440811965813</v>
      </c>
      <c r="AG88" s="102">
        <f t="shared" si="130"/>
        <v>3.6764068019943017</v>
      </c>
      <c r="AH88" s="102">
        <f t="shared" si="131"/>
        <v>7.352813603988603</v>
      </c>
      <c r="AI88" s="99">
        <f t="shared" si="132"/>
        <v>22.05844081196581</v>
      </c>
      <c r="AJ88" s="101">
        <v>21</v>
      </c>
      <c r="AK88" s="102">
        <f t="shared" si="133"/>
        <v>44</v>
      </c>
      <c r="AL88" s="102">
        <v>10</v>
      </c>
      <c r="AM88" s="114">
        <v>25</v>
      </c>
      <c r="AN88" s="112">
        <f t="shared" si="134"/>
        <v>14.705627207977207</v>
      </c>
      <c r="AO88" s="101"/>
      <c r="AP88" s="102">
        <f t="shared" si="135"/>
        <v>3.088181713675213</v>
      </c>
      <c r="AQ88" s="102"/>
      <c r="AR88" s="102">
        <f t="shared" si="136"/>
        <v>6.470475971509971</v>
      </c>
      <c r="AS88" s="102">
        <f t="shared" si="137"/>
        <v>1.4705627207977208</v>
      </c>
      <c r="AT88" s="114">
        <f t="shared" si="138"/>
        <v>3.6764068019943017</v>
      </c>
      <c r="AU88" s="159">
        <f t="shared" si="139"/>
        <v>0</v>
      </c>
      <c r="AV88" s="159"/>
      <c r="AW88" s="160">
        <f t="shared" si="140"/>
        <v>0</v>
      </c>
      <c r="AX88" s="160">
        <f t="shared" si="141"/>
        <v>0</v>
      </c>
      <c r="AY88" s="160">
        <f t="shared" si="142"/>
        <v>0</v>
      </c>
      <c r="AZ88" s="163">
        <f t="shared" si="143"/>
        <v>0</v>
      </c>
      <c r="BA88" s="159">
        <f t="shared" si="144"/>
        <v>3.72209537037037</v>
      </c>
      <c r="BB88" s="160">
        <f t="shared" si="145"/>
        <v>0.7816400277777776</v>
      </c>
      <c r="BC88" s="160">
        <f t="shared" si="146"/>
        <v>1.6377219629629627</v>
      </c>
      <c r="BD88" s="160">
        <f t="shared" si="147"/>
        <v>0.372209537037037</v>
      </c>
      <c r="BE88" s="160">
        <f t="shared" si="148"/>
        <v>0.9305238425925925</v>
      </c>
      <c r="BF88" s="159">
        <f t="shared" si="149"/>
        <v>7.44419074074074</v>
      </c>
      <c r="BG88" s="160">
        <f t="shared" si="150"/>
        <v>1.5632800555555553</v>
      </c>
      <c r="BH88" s="160">
        <f t="shared" si="151"/>
        <v>3.2754439259259254</v>
      </c>
      <c r="BI88" s="160">
        <f t="shared" si="152"/>
        <v>0.744419074074074</v>
      </c>
      <c r="BJ88" s="160">
        <f t="shared" si="153"/>
        <v>1.861047685185185</v>
      </c>
      <c r="BK88" s="86"/>
    </row>
    <row r="89" spans="1:63" ht="15" hidden="1">
      <c r="A89" s="110" t="s">
        <v>67</v>
      </c>
      <c r="B89" s="161">
        <v>4.25</v>
      </c>
      <c r="C89" s="162">
        <f t="shared" si="154"/>
        <v>85529</v>
      </c>
      <c r="D89" s="162">
        <f t="shared" si="104"/>
        <v>363498.25</v>
      </c>
      <c r="E89" s="112">
        <f t="shared" si="105"/>
        <v>21.459227467811154</v>
      </c>
      <c r="F89" s="102">
        <v>25</v>
      </c>
      <c r="G89" s="113">
        <f t="shared" si="106"/>
        <v>19.23076923076923</v>
      </c>
      <c r="H89" s="102">
        <f t="shared" si="107"/>
        <v>25</v>
      </c>
      <c r="I89" s="114">
        <f t="shared" si="108"/>
        <v>19.23076923076923</v>
      </c>
      <c r="J89" s="112">
        <f t="shared" si="109"/>
        <v>14.30615164520744</v>
      </c>
      <c r="K89" s="102">
        <f t="shared" si="110"/>
        <v>16.666666666666668</v>
      </c>
      <c r="L89" s="102">
        <f t="shared" si="111"/>
        <v>12.820512820512821</v>
      </c>
      <c r="M89" s="102">
        <f t="shared" si="112"/>
        <v>16.666666666666668</v>
      </c>
      <c r="N89" s="115">
        <f t="shared" si="113"/>
        <v>12.82051282051282</v>
      </c>
      <c r="O89" s="112">
        <f t="shared" si="114"/>
        <v>5088.9755</v>
      </c>
      <c r="P89" s="102">
        <f t="shared" si="115"/>
        <v>5670.572700000001</v>
      </c>
      <c r="Q89" s="102">
        <f t="shared" si="116"/>
        <v>1453.993</v>
      </c>
      <c r="R89" s="102">
        <f t="shared" si="117"/>
        <v>4725.47725</v>
      </c>
      <c r="S89" s="114">
        <f t="shared" si="118"/>
        <v>16939.018450000003</v>
      </c>
      <c r="T89" s="101">
        <f t="shared" si="119"/>
        <v>7633.463249999999</v>
      </c>
      <c r="U89" s="101">
        <f t="shared" si="120"/>
        <v>8505.859050000001</v>
      </c>
      <c r="V89" s="101">
        <f t="shared" si="121"/>
        <v>2180.9894999999997</v>
      </c>
      <c r="W89" s="101">
        <f t="shared" si="122"/>
        <v>7088.215875000001</v>
      </c>
      <c r="X89" s="116">
        <f t="shared" si="123"/>
        <v>25408.527675</v>
      </c>
      <c r="Y89" s="112">
        <f t="shared" si="124"/>
        <v>16939.018450000003</v>
      </c>
      <c r="Z89" s="113"/>
      <c r="AA89" s="113"/>
      <c r="AB89" s="113">
        <f t="shared" si="125"/>
        <v>25408.527675</v>
      </c>
      <c r="AC89" s="102">
        <f t="shared" si="126"/>
        <v>3985.651400000001</v>
      </c>
      <c r="AD89" s="102">
        <f t="shared" si="127"/>
        <v>17.032698290598294</v>
      </c>
      <c r="AE89" s="115">
        <f t="shared" si="128"/>
        <v>25.549047435897442</v>
      </c>
      <c r="AF89" s="115">
        <f t="shared" si="129"/>
        <v>25.549047435897435</v>
      </c>
      <c r="AG89" s="102">
        <f t="shared" si="130"/>
        <v>4.258174572649573</v>
      </c>
      <c r="AH89" s="102">
        <f t="shared" si="131"/>
        <v>8.516349145299147</v>
      </c>
      <c r="AI89" s="99">
        <f t="shared" si="132"/>
        <v>72.38896773504275</v>
      </c>
      <c r="AJ89" s="101">
        <v>35</v>
      </c>
      <c r="AK89" s="102">
        <f t="shared" si="133"/>
        <v>30</v>
      </c>
      <c r="AL89" s="102">
        <v>10</v>
      </c>
      <c r="AM89" s="114">
        <v>25</v>
      </c>
      <c r="AN89" s="112">
        <f t="shared" si="134"/>
        <v>17.032698290598294</v>
      </c>
      <c r="AO89" s="101"/>
      <c r="AP89" s="102">
        <f t="shared" si="135"/>
        <v>5.961444401709403</v>
      </c>
      <c r="AQ89" s="102"/>
      <c r="AR89" s="102">
        <f t="shared" si="136"/>
        <v>5.109809487179488</v>
      </c>
      <c r="AS89" s="102">
        <f t="shared" si="137"/>
        <v>1.7032698290598294</v>
      </c>
      <c r="AT89" s="114">
        <f t="shared" si="138"/>
        <v>4.258174572649573</v>
      </c>
      <c r="AU89" s="159">
        <f t="shared" si="139"/>
        <v>0</v>
      </c>
      <c r="AV89" s="159"/>
      <c r="AW89" s="160">
        <f t="shared" si="140"/>
        <v>0</v>
      </c>
      <c r="AX89" s="160">
        <f t="shared" si="141"/>
        <v>0</v>
      </c>
      <c r="AY89" s="160">
        <f t="shared" si="142"/>
        <v>0</v>
      </c>
      <c r="AZ89" s="163">
        <f t="shared" si="143"/>
        <v>0</v>
      </c>
      <c r="BA89" s="159">
        <f t="shared" si="144"/>
        <v>3.676406801994302</v>
      </c>
      <c r="BB89" s="160">
        <f t="shared" si="145"/>
        <v>1.2867423806980056</v>
      </c>
      <c r="BC89" s="160">
        <f t="shared" si="146"/>
        <v>1.1029220405982905</v>
      </c>
      <c r="BD89" s="160">
        <f t="shared" si="147"/>
        <v>0.3676406801994302</v>
      </c>
      <c r="BE89" s="160">
        <f t="shared" si="148"/>
        <v>0.9191017004985754</v>
      </c>
      <c r="BF89" s="159">
        <f t="shared" si="149"/>
        <v>7.352813603988604</v>
      </c>
      <c r="BG89" s="160">
        <f t="shared" si="150"/>
        <v>2.5734847613960112</v>
      </c>
      <c r="BH89" s="160">
        <f t="shared" si="151"/>
        <v>2.205844081196581</v>
      </c>
      <c r="BI89" s="160">
        <f t="shared" si="152"/>
        <v>0.7352813603988604</v>
      </c>
      <c r="BJ89" s="160">
        <f t="shared" si="153"/>
        <v>1.8382034009971508</v>
      </c>
      <c r="BK89" s="86"/>
    </row>
    <row r="90" spans="1:63" ht="15" hidden="1">
      <c r="A90" s="110" t="s">
        <v>68</v>
      </c>
      <c r="B90" s="161">
        <v>1</v>
      </c>
      <c r="C90" s="162">
        <f t="shared" si="154"/>
        <v>85529</v>
      </c>
      <c r="D90" s="162">
        <f t="shared" si="104"/>
        <v>85529</v>
      </c>
      <c r="E90" s="112">
        <f t="shared" si="105"/>
        <v>22.651006711409394</v>
      </c>
      <c r="F90" s="102">
        <v>27</v>
      </c>
      <c r="G90" s="113">
        <f t="shared" si="106"/>
        <v>20.76923076923077</v>
      </c>
      <c r="H90" s="102">
        <f t="shared" si="107"/>
        <v>27</v>
      </c>
      <c r="I90" s="114">
        <f t="shared" si="108"/>
        <v>20.76923076923077</v>
      </c>
      <c r="J90" s="112">
        <f t="shared" si="109"/>
        <v>15.100671140939598</v>
      </c>
      <c r="K90" s="102">
        <f t="shared" si="110"/>
        <v>18</v>
      </c>
      <c r="L90" s="102">
        <f t="shared" si="111"/>
        <v>13.846153846153845</v>
      </c>
      <c r="M90" s="102">
        <f t="shared" si="112"/>
        <v>18</v>
      </c>
      <c r="N90" s="115">
        <f t="shared" si="113"/>
        <v>13.846153846153847</v>
      </c>
      <c r="O90" s="112">
        <f t="shared" si="114"/>
        <v>823.6125925925926</v>
      </c>
      <c r="P90" s="102">
        <f t="shared" si="115"/>
        <v>1606.0445555555555</v>
      </c>
      <c r="Q90" s="102">
        <f t="shared" si="116"/>
        <v>316.77407407407406</v>
      </c>
      <c r="R90" s="102">
        <f t="shared" si="117"/>
        <v>1029.5157407407407</v>
      </c>
      <c r="S90" s="114">
        <f t="shared" si="118"/>
        <v>3775.946962962963</v>
      </c>
      <c r="T90" s="101">
        <f t="shared" si="119"/>
        <v>1235.418888888889</v>
      </c>
      <c r="U90" s="101">
        <f t="shared" si="120"/>
        <v>2409.0668333333333</v>
      </c>
      <c r="V90" s="101">
        <f t="shared" si="121"/>
        <v>475.1611111111111</v>
      </c>
      <c r="W90" s="101">
        <f t="shared" si="122"/>
        <v>1544.273611111111</v>
      </c>
      <c r="X90" s="116">
        <f t="shared" si="123"/>
        <v>5663.920444444444</v>
      </c>
      <c r="Y90" s="112">
        <f t="shared" si="124"/>
        <v>3775.9469629629634</v>
      </c>
      <c r="Z90" s="113"/>
      <c r="AA90" s="113"/>
      <c r="AB90" s="113">
        <f t="shared" si="125"/>
        <v>5663.920444444444</v>
      </c>
      <c r="AC90" s="102">
        <f t="shared" si="126"/>
        <v>3775.9469629629634</v>
      </c>
      <c r="AD90" s="102">
        <f t="shared" si="127"/>
        <v>16.136525482747707</v>
      </c>
      <c r="AE90" s="115">
        <f t="shared" si="128"/>
        <v>24.20478822412156</v>
      </c>
      <c r="AF90" s="115">
        <f t="shared" si="129"/>
        <v>24.204788224121554</v>
      </c>
      <c r="AG90" s="102">
        <f t="shared" si="130"/>
        <v>4.034131370686927</v>
      </c>
      <c r="AH90" s="102">
        <f t="shared" si="131"/>
        <v>8.068262741373854</v>
      </c>
      <c r="AI90" s="99">
        <f t="shared" si="132"/>
        <v>16.136525482747707</v>
      </c>
      <c r="AJ90" s="101">
        <v>26</v>
      </c>
      <c r="AK90" s="102">
        <f t="shared" si="133"/>
        <v>39</v>
      </c>
      <c r="AL90" s="102">
        <v>10</v>
      </c>
      <c r="AM90" s="114">
        <v>25</v>
      </c>
      <c r="AN90" s="112">
        <f t="shared" si="134"/>
        <v>16.136525482747707</v>
      </c>
      <c r="AO90" s="101"/>
      <c r="AP90" s="102">
        <f t="shared" si="135"/>
        <v>4.195496625514404</v>
      </c>
      <c r="AQ90" s="102"/>
      <c r="AR90" s="102">
        <f t="shared" si="136"/>
        <v>6.293244938271606</v>
      </c>
      <c r="AS90" s="102">
        <f t="shared" si="137"/>
        <v>1.6136525482747708</v>
      </c>
      <c r="AT90" s="114">
        <f t="shared" si="138"/>
        <v>4.034131370686927</v>
      </c>
      <c r="AU90" s="159">
        <f t="shared" si="139"/>
        <v>0</v>
      </c>
      <c r="AV90" s="159"/>
      <c r="AW90" s="160">
        <f t="shared" si="140"/>
        <v>0</v>
      </c>
      <c r="AX90" s="160">
        <f t="shared" si="141"/>
        <v>0</v>
      </c>
      <c r="AY90" s="160">
        <f t="shared" si="142"/>
        <v>0</v>
      </c>
      <c r="AZ90" s="163">
        <f t="shared" si="143"/>
        <v>0</v>
      </c>
      <c r="BA90" s="159">
        <f t="shared" si="144"/>
        <v>4.258174572649573</v>
      </c>
      <c r="BB90" s="160">
        <f t="shared" si="145"/>
        <v>1.1071253888888892</v>
      </c>
      <c r="BC90" s="160">
        <f t="shared" si="146"/>
        <v>1.6606880833333337</v>
      </c>
      <c r="BD90" s="160">
        <f t="shared" si="147"/>
        <v>0.42581745726495734</v>
      </c>
      <c r="BE90" s="160">
        <f t="shared" si="148"/>
        <v>1.0645436431623934</v>
      </c>
      <c r="BF90" s="159">
        <f t="shared" si="149"/>
        <v>8.516349145299147</v>
      </c>
      <c r="BG90" s="160">
        <f t="shared" si="150"/>
        <v>2.2142507777777785</v>
      </c>
      <c r="BH90" s="160">
        <f t="shared" si="151"/>
        <v>3.3213761666666675</v>
      </c>
      <c r="BI90" s="160">
        <f t="shared" si="152"/>
        <v>0.8516349145299147</v>
      </c>
      <c r="BJ90" s="160">
        <f t="shared" si="153"/>
        <v>2.1290872863247867</v>
      </c>
      <c r="BK90" s="86"/>
    </row>
    <row r="91" spans="1:63" ht="15" hidden="1">
      <c r="A91" s="110" t="s">
        <v>69</v>
      </c>
      <c r="B91" s="161">
        <v>1</v>
      </c>
      <c r="C91" s="162">
        <f t="shared" si="154"/>
        <v>85529</v>
      </c>
      <c r="D91" s="162">
        <f t="shared" si="104"/>
        <v>85529</v>
      </c>
      <c r="E91" s="112">
        <f t="shared" si="105"/>
        <v>15.615384615384615</v>
      </c>
      <c r="F91" s="102">
        <v>29</v>
      </c>
      <c r="G91" s="113">
        <v>14</v>
      </c>
      <c r="H91" s="102">
        <f t="shared" si="107"/>
        <v>29</v>
      </c>
      <c r="I91" s="114">
        <f t="shared" si="108"/>
        <v>14</v>
      </c>
      <c r="J91" s="112">
        <f t="shared" si="109"/>
        <v>11.11111111111111</v>
      </c>
      <c r="K91" s="102">
        <v>20</v>
      </c>
      <c r="L91" s="102">
        <v>10</v>
      </c>
      <c r="M91" s="102">
        <f t="shared" si="112"/>
        <v>19.333333333333332</v>
      </c>
      <c r="N91" s="115">
        <f t="shared" si="113"/>
        <v>9.333333333333334</v>
      </c>
      <c r="O91" s="112">
        <f t="shared" si="114"/>
        <v>589.8551724137931</v>
      </c>
      <c r="P91" s="102">
        <f t="shared" si="115"/>
        <v>4887.371428571429</v>
      </c>
      <c r="Q91" s="102">
        <f t="shared" si="116"/>
        <v>0</v>
      </c>
      <c r="R91" s="102">
        <f t="shared" si="117"/>
        <v>0</v>
      </c>
      <c r="S91" s="114">
        <f t="shared" si="118"/>
        <v>5477.226600985222</v>
      </c>
      <c r="T91" s="101">
        <f t="shared" si="119"/>
        <v>855.29</v>
      </c>
      <c r="U91" s="101">
        <f t="shared" si="120"/>
        <v>6842.32</v>
      </c>
      <c r="V91" s="101">
        <v>0</v>
      </c>
      <c r="W91" s="101">
        <v>0</v>
      </c>
      <c r="X91" s="116">
        <f t="shared" si="123"/>
        <v>7697.61</v>
      </c>
      <c r="Y91" s="112">
        <f t="shared" si="124"/>
        <v>5477.226600985222</v>
      </c>
      <c r="Z91" s="113"/>
      <c r="AA91" s="113"/>
      <c r="AB91" s="113">
        <f t="shared" si="125"/>
        <v>7697.610000000001</v>
      </c>
      <c r="AC91" s="102">
        <f t="shared" si="126"/>
        <v>5477.226600985222</v>
      </c>
      <c r="AD91" s="102">
        <f t="shared" si="127"/>
        <v>23.40695128626163</v>
      </c>
      <c r="AE91" s="115">
        <f t="shared" si="128"/>
        <v>35.110426929392446</v>
      </c>
      <c r="AF91" s="115">
        <f t="shared" si="129"/>
        <v>32.89576923076923</v>
      </c>
      <c r="AG91" s="102">
        <f t="shared" si="130"/>
        <v>5.851737821565408</v>
      </c>
      <c r="AH91" s="102">
        <f t="shared" si="131"/>
        <v>11.703475643130815</v>
      </c>
      <c r="AI91" s="99">
        <f t="shared" si="132"/>
        <v>23.40695128626163</v>
      </c>
      <c r="AJ91" s="101">
        <v>20</v>
      </c>
      <c r="AK91" s="102">
        <f t="shared" si="133"/>
        <v>80</v>
      </c>
      <c r="AL91" s="102">
        <v>0</v>
      </c>
      <c r="AM91" s="114">
        <v>0</v>
      </c>
      <c r="AN91" s="112">
        <f t="shared" si="134"/>
        <v>23.40695128626163</v>
      </c>
      <c r="AO91" s="101"/>
      <c r="AP91" s="102">
        <f t="shared" si="135"/>
        <v>4.6813902572523265</v>
      </c>
      <c r="AQ91" s="102"/>
      <c r="AR91" s="102">
        <f t="shared" si="136"/>
        <v>18.725561029009306</v>
      </c>
      <c r="AS91" s="102">
        <f t="shared" si="137"/>
        <v>0</v>
      </c>
      <c r="AT91" s="114">
        <f t="shared" si="138"/>
        <v>0</v>
      </c>
      <c r="AU91" s="159">
        <f t="shared" si="139"/>
        <v>0</v>
      </c>
      <c r="AV91" s="159"/>
      <c r="AW91" s="160">
        <f t="shared" si="140"/>
        <v>0</v>
      </c>
      <c r="AX91" s="160">
        <f t="shared" si="141"/>
        <v>0</v>
      </c>
      <c r="AY91" s="160">
        <f t="shared" si="142"/>
        <v>0</v>
      </c>
      <c r="AZ91" s="163">
        <f t="shared" si="143"/>
        <v>0</v>
      </c>
      <c r="BA91" s="159">
        <f t="shared" si="144"/>
        <v>4.034131370686927</v>
      </c>
      <c r="BB91" s="160">
        <f t="shared" si="145"/>
        <v>0.8068262741373854</v>
      </c>
      <c r="BC91" s="160">
        <f t="shared" si="146"/>
        <v>3.2273050965495416</v>
      </c>
      <c r="BD91" s="160">
        <f t="shared" si="147"/>
        <v>0</v>
      </c>
      <c r="BE91" s="160">
        <f t="shared" si="148"/>
        <v>0</v>
      </c>
      <c r="BF91" s="159">
        <f t="shared" si="149"/>
        <v>8.068262741373854</v>
      </c>
      <c r="BG91" s="160">
        <f t="shared" si="150"/>
        <v>1.6136525482747708</v>
      </c>
      <c r="BH91" s="160">
        <f t="shared" si="151"/>
        <v>6.454610193099083</v>
      </c>
      <c r="BI91" s="160">
        <f t="shared" si="152"/>
        <v>0</v>
      </c>
      <c r="BJ91" s="160">
        <f t="shared" si="153"/>
        <v>0</v>
      </c>
      <c r="BK91" s="86"/>
    </row>
    <row r="92" spans="1:63" s="171" customFormat="1" ht="15" hidden="1">
      <c r="A92" s="164" t="s">
        <v>70</v>
      </c>
      <c r="B92" s="165">
        <v>0.5</v>
      </c>
      <c r="C92" s="166">
        <f t="shared" si="154"/>
        <v>85529</v>
      </c>
      <c r="D92" s="166">
        <f t="shared" si="104"/>
        <v>42764.5</v>
      </c>
      <c r="E92" s="112">
        <f t="shared" si="105"/>
        <v>22.22627737226277</v>
      </c>
      <c r="F92" s="102">
        <v>29</v>
      </c>
      <c r="G92" s="113">
        <v>21</v>
      </c>
      <c r="H92" s="102">
        <f t="shared" si="107"/>
        <v>29</v>
      </c>
      <c r="I92" s="114">
        <f t="shared" si="108"/>
        <v>21</v>
      </c>
      <c r="J92" s="112">
        <f t="shared" si="109"/>
        <v>16.129032258064516</v>
      </c>
      <c r="K92" s="102">
        <v>20</v>
      </c>
      <c r="L92" s="102">
        <f>K92/1.3</f>
        <v>15.384615384615383</v>
      </c>
      <c r="M92" s="102">
        <f t="shared" si="112"/>
        <v>19.333333333333332</v>
      </c>
      <c r="N92" s="115">
        <f t="shared" si="113"/>
        <v>14</v>
      </c>
      <c r="O92" s="112">
        <f t="shared" si="114"/>
        <v>294.92758620689654</v>
      </c>
      <c r="P92" s="102">
        <f t="shared" si="115"/>
        <v>1629.1238095238095</v>
      </c>
      <c r="Q92" s="102">
        <f t="shared" si="116"/>
        <v>0</v>
      </c>
      <c r="R92" s="102">
        <f t="shared" si="117"/>
        <v>0</v>
      </c>
      <c r="S92" s="114">
        <f t="shared" si="118"/>
        <v>1924.0513957307062</v>
      </c>
      <c r="T92" s="101">
        <f t="shared" si="119"/>
        <v>427.645</v>
      </c>
      <c r="U92" s="101">
        <f t="shared" si="120"/>
        <v>2223.754</v>
      </c>
      <c r="V92" s="101">
        <v>0</v>
      </c>
      <c r="W92" s="101">
        <v>0</v>
      </c>
      <c r="X92" s="116">
        <f t="shared" si="123"/>
        <v>2651.399</v>
      </c>
      <c r="Y92" s="112">
        <f t="shared" si="124"/>
        <v>1924.0513957307062</v>
      </c>
      <c r="Z92" s="113"/>
      <c r="AA92" s="113"/>
      <c r="AB92" s="113">
        <f t="shared" si="125"/>
        <v>2651.399</v>
      </c>
      <c r="AC92" s="102">
        <f t="shared" si="126"/>
        <v>3848.1027914614124</v>
      </c>
      <c r="AD92" s="102">
        <f t="shared" si="127"/>
        <v>16.44488372419407</v>
      </c>
      <c r="AE92" s="115">
        <f t="shared" si="128"/>
        <v>24.667325586291106</v>
      </c>
      <c r="AF92" s="115">
        <f t="shared" si="129"/>
        <v>22.661529914529915</v>
      </c>
      <c r="AG92" s="102">
        <f t="shared" si="130"/>
        <v>4.111220931048518</v>
      </c>
      <c r="AH92" s="102">
        <f t="shared" si="131"/>
        <v>8.222441862097035</v>
      </c>
      <c r="AI92" s="99">
        <f t="shared" si="132"/>
        <v>8.222441862097035</v>
      </c>
      <c r="AJ92" s="101">
        <v>20</v>
      </c>
      <c r="AK92" s="102">
        <f t="shared" si="133"/>
        <v>80</v>
      </c>
      <c r="AL92" s="102">
        <v>0</v>
      </c>
      <c r="AM92" s="114">
        <v>0</v>
      </c>
      <c r="AN92" s="112">
        <f t="shared" si="134"/>
        <v>16.44488372419407</v>
      </c>
      <c r="AO92" s="101"/>
      <c r="AP92" s="102">
        <f t="shared" si="135"/>
        <v>3.2889767448388145</v>
      </c>
      <c r="AQ92" s="102"/>
      <c r="AR92" s="102">
        <f t="shared" si="136"/>
        <v>13.155906979355258</v>
      </c>
      <c r="AS92" s="102">
        <f t="shared" si="137"/>
        <v>0</v>
      </c>
      <c r="AT92" s="114">
        <f t="shared" si="138"/>
        <v>0</v>
      </c>
      <c r="AU92" s="167">
        <f t="shared" si="139"/>
        <v>0</v>
      </c>
      <c r="AV92" s="167"/>
      <c r="AW92" s="168">
        <f t="shared" si="140"/>
        <v>0</v>
      </c>
      <c r="AX92" s="168">
        <f t="shared" si="141"/>
        <v>0</v>
      </c>
      <c r="AY92" s="168">
        <f t="shared" si="142"/>
        <v>0</v>
      </c>
      <c r="AZ92" s="169">
        <f t="shared" si="143"/>
        <v>0</v>
      </c>
      <c r="BA92" s="167">
        <f t="shared" si="144"/>
        <v>5.851737821565408</v>
      </c>
      <c r="BB92" s="168">
        <f t="shared" si="145"/>
        <v>1.1703475643130816</v>
      </c>
      <c r="BC92" s="168">
        <f t="shared" si="146"/>
        <v>4.6813902572523265</v>
      </c>
      <c r="BD92" s="168">
        <f t="shared" si="147"/>
        <v>0</v>
      </c>
      <c r="BE92" s="168">
        <f t="shared" si="148"/>
        <v>0</v>
      </c>
      <c r="BF92" s="167">
        <f t="shared" si="149"/>
        <v>11.703475643130815</v>
      </c>
      <c r="BG92" s="168">
        <f t="shared" si="150"/>
        <v>2.3406951286261632</v>
      </c>
      <c r="BH92" s="168">
        <f t="shared" si="151"/>
        <v>9.362780514504653</v>
      </c>
      <c r="BI92" s="168">
        <f t="shared" si="152"/>
        <v>0</v>
      </c>
      <c r="BJ92" s="168">
        <f t="shared" si="153"/>
        <v>0</v>
      </c>
      <c r="BK92" s="170"/>
    </row>
    <row r="93" spans="1:63" ht="15" hidden="1">
      <c r="A93" s="134" t="s">
        <v>71</v>
      </c>
      <c r="B93" s="172">
        <v>1</v>
      </c>
      <c r="C93" s="162">
        <f t="shared" si="154"/>
        <v>85529</v>
      </c>
      <c r="D93" s="162">
        <f t="shared" si="104"/>
        <v>85529</v>
      </c>
      <c r="E93" s="112">
        <f t="shared" si="105"/>
        <v>25.619128949615714</v>
      </c>
      <c r="F93" s="102">
        <v>30</v>
      </c>
      <c r="G93" s="113">
        <f>F93/1.3</f>
        <v>23.076923076923077</v>
      </c>
      <c r="H93" s="102">
        <f t="shared" si="107"/>
        <v>30</v>
      </c>
      <c r="I93" s="114">
        <f t="shared" si="108"/>
        <v>23.076923076923077</v>
      </c>
      <c r="J93" s="112">
        <f t="shared" si="109"/>
        <v>17.079419299743808</v>
      </c>
      <c r="K93" s="102">
        <f>F93/1.5</f>
        <v>20</v>
      </c>
      <c r="L93" s="102">
        <f>K93/1.3</f>
        <v>15.384615384615383</v>
      </c>
      <c r="M93" s="102">
        <f t="shared" si="112"/>
        <v>20</v>
      </c>
      <c r="N93" s="115">
        <f t="shared" si="113"/>
        <v>15.384615384615385</v>
      </c>
      <c r="O93" s="112">
        <f t="shared" si="114"/>
        <v>940.819</v>
      </c>
      <c r="P93" s="102">
        <f t="shared" si="115"/>
        <v>1186.0021333333334</v>
      </c>
      <c r="Q93" s="102">
        <f t="shared" si="116"/>
        <v>285.09666666666664</v>
      </c>
      <c r="R93" s="102">
        <f t="shared" si="117"/>
        <v>926.5641666666667</v>
      </c>
      <c r="S93" s="114">
        <f t="shared" si="118"/>
        <v>3338.4819666666667</v>
      </c>
      <c r="T93" s="101">
        <f t="shared" si="119"/>
        <v>1411.2285</v>
      </c>
      <c r="U93" s="101">
        <f t="shared" si="120"/>
        <v>1779.0032</v>
      </c>
      <c r="V93" s="101">
        <f>(D93*AL93/100)/M93</f>
        <v>427.645</v>
      </c>
      <c r="W93" s="101">
        <f>(D93*AM93/100)/N93</f>
        <v>1389.84625</v>
      </c>
      <c r="X93" s="116">
        <f t="shared" si="123"/>
        <v>5007.72295</v>
      </c>
      <c r="Y93" s="112">
        <f t="shared" si="124"/>
        <v>3338.4819666666667</v>
      </c>
      <c r="Z93" s="102"/>
      <c r="AA93" s="102"/>
      <c r="AB93" s="113">
        <f t="shared" si="125"/>
        <v>5007.72295</v>
      </c>
      <c r="AC93" s="102">
        <f t="shared" si="126"/>
        <v>3338.4819666666667</v>
      </c>
      <c r="AD93" s="102">
        <f t="shared" si="127"/>
        <v>14.267016951566951</v>
      </c>
      <c r="AE93" s="115">
        <f t="shared" si="128"/>
        <v>21.400525427350427</v>
      </c>
      <c r="AF93" s="115">
        <f t="shared" si="129"/>
        <v>21.400525427350427</v>
      </c>
      <c r="AG93" s="102">
        <f t="shared" si="130"/>
        <v>3.566754237891738</v>
      </c>
      <c r="AH93" s="102">
        <f t="shared" si="131"/>
        <v>7.133508475783476</v>
      </c>
      <c r="AI93" s="99">
        <f t="shared" si="132"/>
        <v>14.267016951566951</v>
      </c>
      <c r="AJ93" s="101">
        <v>33</v>
      </c>
      <c r="AK93" s="102">
        <f t="shared" si="133"/>
        <v>32</v>
      </c>
      <c r="AL93" s="102">
        <v>10</v>
      </c>
      <c r="AM93" s="114">
        <v>25</v>
      </c>
      <c r="AN93" s="112">
        <f t="shared" si="134"/>
        <v>14.267016951566953</v>
      </c>
      <c r="AO93" s="101"/>
      <c r="AP93" s="102">
        <f t="shared" si="135"/>
        <v>4.7081155940170945</v>
      </c>
      <c r="AQ93" s="102"/>
      <c r="AR93" s="102">
        <f t="shared" si="136"/>
        <v>4.565445424501425</v>
      </c>
      <c r="AS93" s="102">
        <f t="shared" si="137"/>
        <v>1.4267016951566953</v>
      </c>
      <c r="AT93" s="114">
        <f t="shared" si="138"/>
        <v>3.566754237891738</v>
      </c>
      <c r="AU93" s="159">
        <f t="shared" si="139"/>
        <v>0</v>
      </c>
      <c r="AV93" s="159"/>
      <c r="AW93" s="160">
        <f t="shared" si="140"/>
        <v>0</v>
      </c>
      <c r="AX93" s="160">
        <f t="shared" si="141"/>
        <v>0</v>
      </c>
      <c r="AY93" s="160">
        <f t="shared" si="142"/>
        <v>0</v>
      </c>
      <c r="AZ93" s="163">
        <f t="shared" si="143"/>
        <v>0</v>
      </c>
      <c r="BA93" s="159">
        <f t="shared" si="144"/>
        <v>4.111220931048518</v>
      </c>
      <c r="BB93" s="160">
        <f t="shared" si="145"/>
        <v>1.3567029072460108</v>
      </c>
      <c r="BC93" s="160">
        <f t="shared" si="146"/>
        <v>1.3155906979355256</v>
      </c>
      <c r="BD93" s="160">
        <f t="shared" si="147"/>
        <v>0.4111220931048518</v>
      </c>
      <c r="BE93" s="160">
        <f t="shared" si="148"/>
        <v>1.0278052327621294</v>
      </c>
      <c r="BF93" s="159">
        <f t="shared" si="149"/>
        <v>8.222441862097035</v>
      </c>
      <c r="BG93" s="160">
        <f t="shared" si="150"/>
        <v>2.7134058144920217</v>
      </c>
      <c r="BH93" s="160">
        <f t="shared" si="151"/>
        <v>2.6311813958710513</v>
      </c>
      <c r="BI93" s="160">
        <f t="shared" si="152"/>
        <v>0.8222441862097036</v>
      </c>
      <c r="BJ93" s="160">
        <f t="shared" si="153"/>
        <v>2.055610465524259</v>
      </c>
      <c r="BK93" s="86"/>
    </row>
    <row r="94" spans="1:63" ht="15" hidden="1">
      <c r="A94" s="134" t="s">
        <v>72</v>
      </c>
      <c r="B94" s="172"/>
      <c r="C94" s="172"/>
      <c r="D94" s="172"/>
      <c r="E94" s="173"/>
      <c r="F94" s="174"/>
      <c r="G94" s="174"/>
      <c r="H94" s="174"/>
      <c r="I94" s="175"/>
      <c r="J94" s="173"/>
      <c r="K94" s="174"/>
      <c r="L94" s="174"/>
      <c r="M94" s="174"/>
      <c r="N94" s="176"/>
      <c r="O94" s="174"/>
      <c r="P94" s="174"/>
      <c r="Q94" s="174"/>
      <c r="R94" s="174"/>
      <c r="S94" s="174"/>
      <c r="T94" s="159"/>
      <c r="U94" s="160"/>
      <c r="V94" s="160"/>
      <c r="W94" s="163"/>
      <c r="X94" s="177"/>
      <c r="Y94" s="178"/>
      <c r="Z94" s="179"/>
      <c r="AA94" s="179"/>
      <c r="AB94" s="179"/>
      <c r="AC94" s="160"/>
      <c r="AD94" s="160"/>
      <c r="AE94" s="180"/>
      <c r="AF94" s="180"/>
      <c r="AG94" s="160"/>
      <c r="AH94" s="160"/>
      <c r="AI94" s="159"/>
      <c r="AJ94" s="159"/>
      <c r="AK94" s="160"/>
      <c r="AL94" s="160"/>
      <c r="AM94" s="163"/>
      <c r="AN94" s="178"/>
      <c r="AO94" s="159"/>
      <c r="AP94" s="160"/>
      <c r="AQ94" s="160"/>
      <c r="AR94" s="160"/>
      <c r="AS94" s="160"/>
      <c r="AT94" s="163"/>
      <c r="AU94" s="159"/>
      <c r="AV94" s="159"/>
      <c r="AW94" s="160"/>
      <c r="AX94" s="160"/>
      <c r="AY94" s="160"/>
      <c r="AZ94" s="163"/>
      <c r="BA94" s="159"/>
      <c r="BB94" s="160"/>
      <c r="BC94" s="160"/>
      <c r="BD94" s="160"/>
      <c r="BE94" s="163"/>
      <c r="BF94" s="159"/>
      <c r="BG94" s="160"/>
      <c r="BH94" s="160"/>
      <c r="BI94" s="160"/>
      <c r="BJ94" s="163"/>
      <c r="BK94" s="86"/>
    </row>
    <row r="95" spans="1:63" ht="15" hidden="1">
      <c r="A95" s="134" t="s">
        <v>71</v>
      </c>
      <c r="B95" s="172"/>
      <c r="C95" s="172"/>
      <c r="D95" s="172"/>
      <c r="E95" s="173"/>
      <c r="F95" s="174"/>
      <c r="G95" s="174"/>
      <c r="H95" s="174"/>
      <c r="I95" s="175"/>
      <c r="J95" s="173"/>
      <c r="K95" s="174"/>
      <c r="L95" s="174"/>
      <c r="M95" s="174"/>
      <c r="N95" s="176"/>
      <c r="O95" s="174"/>
      <c r="P95" s="174"/>
      <c r="Q95" s="174"/>
      <c r="R95" s="174"/>
      <c r="S95" s="174"/>
      <c r="T95" s="159"/>
      <c r="U95" s="160"/>
      <c r="V95" s="160"/>
      <c r="W95" s="163"/>
      <c r="X95" s="177"/>
      <c r="Y95" s="178"/>
      <c r="Z95" s="179"/>
      <c r="AA95" s="179"/>
      <c r="AB95" s="179"/>
      <c r="AC95" s="160"/>
      <c r="AD95" s="160"/>
      <c r="AE95" s="180"/>
      <c r="AF95" s="180"/>
      <c r="AG95" s="160"/>
      <c r="AH95" s="160"/>
      <c r="AI95" s="159"/>
      <c r="AJ95" s="159"/>
      <c r="AK95" s="160"/>
      <c r="AL95" s="160"/>
      <c r="AM95" s="163"/>
      <c r="AN95" s="178"/>
      <c r="AO95" s="159"/>
      <c r="AP95" s="160"/>
      <c r="AQ95" s="160"/>
      <c r="AR95" s="160"/>
      <c r="AS95" s="160"/>
      <c r="AT95" s="163"/>
      <c r="AU95" s="159"/>
      <c r="AV95" s="159"/>
      <c r="AW95" s="160"/>
      <c r="AX95" s="160"/>
      <c r="AY95" s="160"/>
      <c r="AZ95" s="163"/>
      <c r="BA95" s="159"/>
      <c r="BB95" s="160"/>
      <c r="BC95" s="160"/>
      <c r="BD95" s="160"/>
      <c r="BE95" s="163"/>
      <c r="BF95" s="159"/>
      <c r="BG95" s="160"/>
      <c r="BH95" s="160"/>
      <c r="BI95" s="160"/>
      <c r="BJ95" s="163"/>
      <c r="BK95" s="86"/>
    </row>
    <row r="96" spans="1:63" ht="15" hidden="1">
      <c r="A96" s="134" t="s">
        <v>73</v>
      </c>
      <c r="B96" s="172"/>
      <c r="C96" s="172"/>
      <c r="D96" s="172"/>
      <c r="E96" s="173"/>
      <c r="F96" s="174"/>
      <c r="G96" s="174"/>
      <c r="H96" s="174"/>
      <c r="I96" s="175"/>
      <c r="J96" s="173"/>
      <c r="K96" s="174"/>
      <c r="L96" s="174"/>
      <c r="M96" s="174"/>
      <c r="N96" s="176"/>
      <c r="O96" s="174"/>
      <c r="P96" s="174"/>
      <c r="Q96" s="174"/>
      <c r="R96" s="174"/>
      <c r="S96" s="174"/>
      <c r="T96" s="159"/>
      <c r="U96" s="160"/>
      <c r="V96" s="160"/>
      <c r="W96" s="163"/>
      <c r="X96" s="177"/>
      <c r="Y96" s="178"/>
      <c r="Z96" s="179"/>
      <c r="AA96" s="179"/>
      <c r="AB96" s="179"/>
      <c r="AC96" s="160"/>
      <c r="AD96" s="160"/>
      <c r="AE96" s="180"/>
      <c r="AF96" s="180"/>
      <c r="AG96" s="160"/>
      <c r="AH96" s="160"/>
      <c r="AI96" s="159"/>
      <c r="AJ96" s="159"/>
      <c r="AK96" s="160"/>
      <c r="AL96" s="160"/>
      <c r="AM96" s="163"/>
      <c r="AN96" s="178"/>
      <c r="AO96" s="159"/>
      <c r="AP96" s="160"/>
      <c r="AQ96" s="160"/>
      <c r="AR96" s="160"/>
      <c r="AS96" s="160"/>
      <c r="AT96" s="163"/>
      <c r="AU96" s="159"/>
      <c r="AV96" s="159"/>
      <c r="AW96" s="160"/>
      <c r="AX96" s="160"/>
      <c r="AY96" s="160"/>
      <c r="AZ96" s="163"/>
      <c r="BA96" s="159"/>
      <c r="BB96" s="160"/>
      <c r="BC96" s="160"/>
      <c r="BD96" s="160"/>
      <c r="BE96" s="163"/>
      <c r="BF96" s="159"/>
      <c r="BG96" s="160"/>
      <c r="BH96" s="160"/>
      <c r="BI96" s="160"/>
      <c r="BJ96" s="163"/>
      <c r="BK96" s="86"/>
    </row>
    <row r="97" spans="1:63" ht="15" hidden="1">
      <c r="A97" s="134" t="s">
        <v>74</v>
      </c>
      <c r="B97" s="172"/>
      <c r="C97" s="172"/>
      <c r="D97" s="172"/>
      <c r="E97" s="173"/>
      <c r="F97" s="174"/>
      <c r="G97" s="174"/>
      <c r="H97" s="174"/>
      <c r="I97" s="175"/>
      <c r="J97" s="173"/>
      <c r="K97" s="174"/>
      <c r="L97" s="174"/>
      <c r="M97" s="174"/>
      <c r="N97" s="176"/>
      <c r="O97" s="174"/>
      <c r="P97" s="174"/>
      <c r="Q97" s="174"/>
      <c r="R97" s="174"/>
      <c r="S97" s="174"/>
      <c r="T97" s="159"/>
      <c r="U97" s="160"/>
      <c r="V97" s="160"/>
      <c r="W97" s="163"/>
      <c r="X97" s="177"/>
      <c r="Y97" s="178"/>
      <c r="Z97" s="179"/>
      <c r="AA97" s="179"/>
      <c r="AB97" s="179"/>
      <c r="AC97" s="160"/>
      <c r="AD97" s="160"/>
      <c r="AE97" s="180"/>
      <c r="AF97" s="180"/>
      <c r="AG97" s="160"/>
      <c r="AH97" s="160"/>
      <c r="AI97" s="159"/>
      <c r="AJ97" s="159"/>
      <c r="AK97" s="160"/>
      <c r="AL97" s="160"/>
      <c r="AM97" s="163"/>
      <c r="AN97" s="178"/>
      <c r="AO97" s="159"/>
      <c r="AP97" s="160"/>
      <c r="AQ97" s="160"/>
      <c r="AR97" s="160"/>
      <c r="AS97" s="160"/>
      <c r="AT97" s="163"/>
      <c r="AU97" s="159"/>
      <c r="AV97" s="159"/>
      <c r="AW97" s="160"/>
      <c r="AX97" s="160"/>
      <c r="AY97" s="160"/>
      <c r="AZ97" s="163"/>
      <c r="BA97" s="159"/>
      <c r="BB97" s="160"/>
      <c r="BC97" s="160"/>
      <c r="BD97" s="160"/>
      <c r="BE97" s="163"/>
      <c r="BF97" s="159"/>
      <c r="BG97" s="160"/>
      <c r="BH97" s="160"/>
      <c r="BI97" s="160"/>
      <c r="BJ97" s="163"/>
      <c r="BK97" s="86"/>
    </row>
    <row r="98" spans="1:63" ht="15" hidden="1">
      <c r="A98" s="110" t="s">
        <v>72</v>
      </c>
      <c r="B98" s="172"/>
      <c r="C98" s="172"/>
      <c r="D98" s="172"/>
      <c r="E98" s="173"/>
      <c r="F98" s="174"/>
      <c r="G98" s="174"/>
      <c r="H98" s="174"/>
      <c r="I98" s="175"/>
      <c r="J98" s="173"/>
      <c r="K98" s="174"/>
      <c r="L98" s="174"/>
      <c r="M98" s="174"/>
      <c r="N98" s="176"/>
      <c r="O98" s="174"/>
      <c r="P98" s="174"/>
      <c r="Q98" s="174"/>
      <c r="R98" s="174"/>
      <c r="S98" s="174"/>
      <c r="T98" s="159"/>
      <c r="U98" s="160"/>
      <c r="V98" s="160"/>
      <c r="W98" s="163"/>
      <c r="X98" s="177"/>
      <c r="Y98" s="178"/>
      <c r="Z98" s="179"/>
      <c r="AA98" s="179"/>
      <c r="AB98" s="179"/>
      <c r="AC98" s="160"/>
      <c r="AD98" s="160"/>
      <c r="AE98" s="180"/>
      <c r="AF98" s="180"/>
      <c r="AG98" s="160"/>
      <c r="AH98" s="160"/>
      <c r="AI98" s="159"/>
      <c r="AJ98" s="159"/>
      <c r="AK98" s="160"/>
      <c r="AL98" s="160"/>
      <c r="AM98" s="163"/>
      <c r="AN98" s="178"/>
      <c r="AO98" s="159"/>
      <c r="AP98" s="160"/>
      <c r="AQ98" s="160"/>
      <c r="AR98" s="160"/>
      <c r="AS98" s="160"/>
      <c r="AT98" s="163"/>
      <c r="AU98" s="159"/>
      <c r="AV98" s="159"/>
      <c r="AW98" s="160"/>
      <c r="AX98" s="160"/>
      <c r="AY98" s="160"/>
      <c r="AZ98" s="163"/>
      <c r="BA98" s="159"/>
      <c r="BB98" s="160"/>
      <c r="BC98" s="160"/>
      <c r="BD98" s="160"/>
      <c r="BE98" s="163"/>
      <c r="BF98" s="159"/>
      <c r="BG98" s="160"/>
      <c r="BH98" s="160"/>
      <c r="BI98" s="160"/>
      <c r="BJ98" s="163"/>
      <c r="BK98" s="86"/>
    </row>
    <row r="99" spans="1:63" ht="15" hidden="1">
      <c r="A99" s="110" t="s">
        <v>75</v>
      </c>
      <c r="B99" s="172"/>
      <c r="C99" s="172"/>
      <c r="D99" s="172"/>
      <c r="E99" s="173"/>
      <c r="F99" s="174"/>
      <c r="G99" s="174"/>
      <c r="H99" s="174"/>
      <c r="I99" s="175"/>
      <c r="J99" s="173"/>
      <c r="K99" s="174"/>
      <c r="L99" s="174"/>
      <c r="M99" s="174"/>
      <c r="N99" s="176"/>
      <c r="O99" s="174"/>
      <c r="P99" s="174"/>
      <c r="Q99" s="174"/>
      <c r="R99" s="174"/>
      <c r="S99" s="174"/>
      <c r="T99" s="159"/>
      <c r="U99" s="160"/>
      <c r="V99" s="160"/>
      <c r="W99" s="163"/>
      <c r="X99" s="177"/>
      <c r="Y99" s="178"/>
      <c r="Z99" s="179"/>
      <c r="AA99" s="179"/>
      <c r="AB99" s="179"/>
      <c r="AC99" s="160"/>
      <c r="AD99" s="160"/>
      <c r="AE99" s="180"/>
      <c r="AF99" s="180"/>
      <c r="AG99" s="160"/>
      <c r="AH99" s="160"/>
      <c r="AI99" s="159"/>
      <c r="AJ99" s="159"/>
      <c r="AK99" s="160"/>
      <c r="AL99" s="160"/>
      <c r="AM99" s="163"/>
      <c r="AN99" s="178"/>
      <c r="AO99" s="159"/>
      <c r="AP99" s="160"/>
      <c r="AQ99" s="160"/>
      <c r="AR99" s="160"/>
      <c r="AS99" s="160"/>
      <c r="AT99" s="163"/>
      <c r="AU99" s="159"/>
      <c r="AV99" s="159"/>
      <c r="AW99" s="160"/>
      <c r="AX99" s="160"/>
      <c r="AY99" s="160"/>
      <c r="AZ99" s="163"/>
      <c r="BA99" s="159"/>
      <c r="BB99" s="160"/>
      <c r="BC99" s="160"/>
      <c r="BD99" s="160"/>
      <c r="BE99" s="163"/>
      <c r="BF99" s="159"/>
      <c r="BG99" s="160"/>
      <c r="BH99" s="160"/>
      <c r="BI99" s="160"/>
      <c r="BJ99" s="163"/>
      <c r="BK99" s="86"/>
    </row>
    <row r="100" spans="1:63" ht="15" hidden="1">
      <c r="A100" s="134" t="s">
        <v>76</v>
      </c>
      <c r="B100" s="172"/>
      <c r="C100" s="172"/>
      <c r="D100" s="172"/>
      <c r="E100" s="173"/>
      <c r="F100" s="174"/>
      <c r="G100" s="174"/>
      <c r="H100" s="174"/>
      <c r="I100" s="175"/>
      <c r="J100" s="173"/>
      <c r="K100" s="174"/>
      <c r="L100" s="174"/>
      <c r="M100" s="174"/>
      <c r="N100" s="176"/>
      <c r="O100" s="174"/>
      <c r="P100" s="174"/>
      <c r="Q100" s="174"/>
      <c r="R100" s="174"/>
      <c r="S100" s="174"/>
      <c r="T100" s="159"/>
      <c r="U100" s="160"/>
      <c r="V100" s="160"/>
      <c r="W100" s="163"/>
      <c r="X100" s="177"/>
      <c r="Y100" s="178"/>
      <c r="Z100" s="179"/>
      <c r="AA100" s="179"/>
      <c r="AB100" s="179"/>
      <c r="AC100" s="160"/>
      <c r="AD100" s="160"/>
      <c r="AE100" s="180"/>
      <c r="AF100" s="180"/>
      <c r="AG100" s="160"/>
      <c r="AH100" s="160"/>
      <c r="AI100" s="159"/>
      <c r="AJ100" s="159"/>
      <c r="AK100" s="160"/>
      <c r="AL100" s="160"/>
      <c r="AM100" s="163"/>
      <c r="AN100" s="178"/>
      <c r="AO100" s="159"/>
      <c r="AP100" s="160"/>
      <c r="AQ100" s="160"/>
      <c r="AR100" s="160"/>
      <c r="AS100" s="160"/>
      <c r="AT100" s="163"/>
      <c r="AU100" s="159"/>
      <c r="AV100" s="159"/>
      <c r="AW100" s="160"/>
      <c r="AX100" s="160"/>
      <c r="AY100" s="160"/>
      <c r="AZ100" s="163"/>
      <c r="BA100" s="159"/>
      <c r="BB100" s="160"/>
      <c r="BC100" s="160"/>
      <c r="BD100" s="160"/>
      <c r="BE100" s="163"/>
      <c r="BF100" s="159"/>
      <c r="BG100" s="160"/>
      <c r="BH100" s="160"/>
      <c r="BI100" s="160"/>
      <c r="BJ100" s="163"/>
      <c r="BK100" s="86"/>
    </row>
    <row r="101" spans="1:63" ht="15" hidden="1">
      <c r="A101" s="135" t="s">
        <v>72</v>
      </c>
      <c r="B101" s="181"/>
      <c r="C101" s="181"/>
      <c r="D101" s="181"/>
      <c r="E101" s="182"/>
      <c r="F101" s="183"/>
      <c r="G101" s="183"/>
      <c r="H101" s="183"/>
      <c r="I101" s="184"/>
      <c r="J101" s="182"/>
      <c r="K101" s="183"/>
      <c r="L101" s="183"/>
      <c r="M101" s="183"/>
      <c r="N101" s="185"/>
      <c r="O101" s="174"/>
      <c r="P101" s="174"/>
      <c r="Q101" s="174"/>
      <c r="R101" s="174"/>
      <c r="S101" s="174"/>
      <c r="T101" s="186"/>
      <c r="U101" s="187"/>
      <c r="V101" s="187"/>
      <c r="W101" s="188"/>
      <c r="X101" s="189"/>
      <c r="Y101" s="190"/>
      <c r="Z101" s="191"/>
      <c r="AA101" s="191"/>
      <c r="AB101" s="191"/>
      <c r="AC101" s="187"/>
      <c r="AD101" s="187"/>
      <c r="AE101" s="192"/>
      <c r="AF101" s="192"/>
      <c r="AG101" s="187"/>
      <c r="AH101" s="187"/>
      <c r="AI101" s="186"/>
      <c r="AJ101" s="186"/>
      <c r="AK101" s="187"/>
      <c r="AL101" s="187"/>
      <c r="AM101" s="188"/>
      <c r="AN101" s="190"/>
      <c r="AO101" s="186"/>
      <c r="AP101" s="187"/>
      <c r="AQ101" s="187"/>
      <c r="AR101" s="187"/>
      <c r="AS101" s="187"/>
      <c r="AT101" s="188"/>
      <c r="AU101" s="186"/>
      <c r="AV101" s="186"/>
      <c r="AW101" s="187"/>
      <c r="AX101" s="187"/>
      <c r="AY101" s="187"/>
      <c r="AZ101" s="188"/>
      <c r="BA101" s="193"/>
      <c r="BB101" s="194"/>
      <c r="BC101" s="194"/>
      <c r="BD101" s="194"/>
      <c r="BE101" s="195"/>
      <c r="BF101" s="193"/>
      <c r="BG101" s="194"/>
      <c r="BH101" s="194"/>
      <c r="BI101" s="194"/>
      <c r="BJ101" s="195"/>
      <c r="BK101" s="86"/>
    </row>
    <row r="102" spans="1:63" ht="15" hidden="1">
      <c r="A102" s="130" t="s">
        <v>77</v>
      </c>
      <c r="B102" s="196">
        <f>B83+B93</f>
        <v>15</v>
      </c>
      <c r="C102" s="197"/>
      <c r="D102" s="197">
        <f>D83+D93</f>
        <v>1282935</v>
      </c>
      <c r="E102" s="198"/>
      <c r="F102" s="199"/>
      <c r="G102" s="199"/>
      <c r="H102" s="199"/>
      <c r="I102" s="200"/>
      <c r="J102" s="198"/>
      <c r="K102" s="199"/>
      <c r="L102" s="199"/>
      <c r="M102" s="199"/>
      <c r="N102" s="200"/>
      <c r="O102" s="201"/>
      <c r="P102" s="201"/>
      <c r="Q102" s="201"/>
      <c r="R102" s="201"/>
      <c r="S102" s="201"/>
      <c r="T102" s="202"/>
      <c r="U102" s="203"/>
      <c r="V102" s="203"/>
      <c r="W102" s="204"/>
      <c r="X102" s="205"/>
      <c r="Y102" s="276" t="b">
        <f>Y83=Y84+Y85+Y86+Y87+Y88+Y89+Y90+Y91+Y92</f>
        <v>0</v>
      </c>
      <c r="Z102" s="206"/>
      <c r="AA102" s="206"/>
      <c r="AB102" s="206"/>
      <c r="AC102" s="203"/>
      <c r="AD102" s="203"/>
      <c r="AE102" s="204"/>
      <c r="AF102" s="207"/>
      <c r="AG102" s="197"/>
      <c r="AH102" s="197"/>
      <c r="AI102" s="207">
        <f>AI83+AI93</f>
        <v>247.56872912968188</v>
      </c>
      <c r="AJ102" s="202"/>
      <c r="AK102" s="203"/>
      <c r="AL102" s="203"/>
      <c r="AM102" s="204"/>
      <c r="AN102" s="202"/>
      <c r="AO102" s="208"/>
      <c r="AP102" s="203"/>
      <c r="AQ102" s="203"/>
      <c r="AR102" s="203"/>
      <c r="AS102" s="203"/>
      <c r="AT102" s="204"/>
      <c r="AU102" s="208"/>
      <c r="AV102" s="208"/>
      <c r="AW102" s="203"/>
      <c r="AX102" s="203"/>
      <c r="AY102" s="203"/>
      <c r="AZ102" s="204"/>
      <c r="BA102" s="209"/>
      <c r="BB102" s="210"/>
      <c r="BC102" s="210"/>
      <c r="BD102" s="210"/>
      <c r="BE102" s="211"/>
      <c r="BF102" s="209"/>
      <c r="BG102" s="210"/>
      <c r="BH102" s="210"/>
      <c r="BI102" s="210"/>
      <c r="BJ102" s="211"/>
      <c r="BK102" s="86"/>
    </row>
    <row r="103" spans="1:63" ht="15">
      <c r="A103" s="137"/>
      <c r="B103" s="137"/>
      <c r="C103" s="86"/>
      <c r="D103" s="8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86"/>
      <c r="U103" s="86"/>
      <c r="V103" s="86"/>
      <c r="W103" s="86"/>
      <c r="X103" s="137"/>
      <c r="Y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</row>
    <row r="104" spans="1:63" ht="15">
      <c r="A104" s="137"/>
      <c r="B104" s="137"/>
      <c r="C104" s="86"/>
      <c r="D104" s="8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86"/>
      <c r="U104" s="86"/>
      <c r="V104" s="86"/>
      <c r="W104" s="86"/>
      <c r="X104" s="137"/>
      <c r="Y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</row>
    <row r="105" spans="1:63" ht="15">
      <c r="A105" s="137"/>
      <c r="B105" s="137"/>
      <c r="C105" s="86"/>
      <c r="D105" s="8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86"/>
      <c r="U105" s="86"/>
      <c r="V105" s="86"/>
      <c r="W105" s="86"/>
      <c r="X105" s="137"/>
      <c r="Y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</row>
    <row r="106" spans="1:63" ht="15">
      <c r="A106" s="137"/>
      <c r="B106" s="137"/>
      <c r="C106" s="86"/>
      <c r="D106" s="8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86"/>
      <c r="U106" s="86"/>
      <c r="V106" s="86"/>
      <c r="W106" s="86"/>
      <c r="X106" s="137"/>
      <c r="Y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</row>
    <row r="107" spans="1:63" ht="15">
      <c r="A107" s="137"/>
      <c r="B107" s="137"/>
      <c r="C107" s="86"/>
      <c r="D107" s="8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86"/>
      <c r="U107" s="86"/>
      <c r="V107" s="86"/>
      <c r="W107" s="86"/>
      <c r="X107" s="137"/>
      <c r="Y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</row>
    <row r="108" spans="1:29" ht="15" hidden="1">
      <c r="A108" s="263" t="s">
        <v>111</v>
      </c>
      <c r="B108" s="263"/>
      <c r="C108" s="263"/>
      <c r="D108" s="263"/>
      <c r="E108" s="263"/>
      <c r="F108" s="263"/>
      <c r="G108" s="263"/>
      <c r="H108" s="263"/>
      <c r="I108" s="263"/>
      <c r="J108" s="263"/>
      <c r="K108" s="263"/>
      <c r="L108" s="263"/>
      <c r="M108" s="263"/>
      <c r="N108" s="263"/>
      <c r="O108" s="263"/>
      <c r="P108" s="263"/>
      <c r="Q108" s="263"/>
      <c r="R108" s="263"/>
      <c r="S108" s="263"/>
      <c r="T108" s="263"/>
      <c r="U108" s="263"/>
      <c r="V108" s="263"/>
      <c r="W108" s="263"/>
      <c r="X108" s="263"/>
      <c r="Y108" s="263"/>
      <c r="Z108" s="263"/>
      <c r="AA108" s="263"/>
      <c r="AB108" s="263"/>
      <c r="AC108" s="263"/>
    </row>
    <row r="109" spans="1:62" ht="12.75" customHeight="1" hidden="1">
      <c r="A109" s="11" t="s">
        <v>15</v>
      </c>
      <c r="B109" s="12" t="s">
        <v>16</v>
      </c>
      <c r="C109" s="12" t="s">
        <v>17</v>
      </c>
      <c r="D109" s="12" t="s">
        <v>18</v>
      </c>
      <c r="E109" s="12" t="s">
        <v>19</v>
      </c>
      <c r="F109" s="13"/>
      <c r="G109" s="13"/>
      <c r="H109" s="13"/>
      <c r="I109" s="14"/>
      <c r="J109" s="12" t="s">
        <v>20</v>
      </c>
      <c r="K109" s="13"/>
      <c r="L109" s="13"/>
      <c r="M109" s="13"/>
      <c r="N109" s="14"/>
      <c r="O109" s="13"/>
      <c r="P109" s="13"/>
      <c r="Q109" s="13"/>
      <c r="R109" s="13"/>
      <c r="S109" s="13"/>
      <c r="T109" s="11" t="s">
        <v>24</v>
      </c>
      <c r="U109" s="15"/>
      <c r="V109" s="15"/>
      <c r="W109" s="16"/>
      <c r="X109" s="13"/>
      <c r="Y109" s="11" t="s">
        <v>23</v>
      </c>
      <c r="Z109" s="15"/>
      <c r="AA109" s="15"/>
      <c r="AB109" s="15"/>
      <c r="AC109" s="15"/>
      <c r="AD109" s="15"/>
      <c r="AE109" s="15"/>
      <c r="AF109" s="15"/>
      <c r="AG109" s="15"/>
      <c r="AH109" s="15"/>
      <c r="AI109" s="16"/>
      <c r="AJ109" s="11" t="s">
        <v>24</v>
      </c>
      <c r="AK109" s="15"/>
      <c r="AL109" s="15"/>
      <c r="AM109" s="16"/>
      <c r="AN109" s="11" t="s">
        <v>108</v>
      </c>
      <c r="AO109" s="15"/>
      <c r="AP109" s="15"/>
      <c r="AQ109" s="15"/>
      <c r="AR109" s="15"/>
      <c r="AS109" s="15"/>
      <c r="AT109" s="16"/>
      <c r="AU109" s="12" t="s">
        <v>109</v>
      </c>
      <c r="AV109" s="13"/>
      <c r="AW109" s="13"/>
      <c r="AX109" s="13"/>
      <c r="AY109" s="13"/>
      <c r="AZ109" s="14"/>
      <c r="BA109" s="12" t="s">
        <v>85</v>
      </c>
      <c r="BB109" s="13"/>
      <c r="BC109" s="13"/>
      <c r="BD109" s="13"/>
      <c r="BE109" s="14"/>
      <c r="BF109" s="12" t="s">
        <v>86</v>
      </c>
      <c r="BG109" s="13"/>
      <c r="BH109" s="13"/>
      <c r="BI109" s="13"/>
      <c r="BJ109" s="14"/>
    </row>
    <row r="110" spans="1:62" ht="15" hidden="1">
      <c r="A110" s="20"/>
      <c r="B110" s="21"/>
      <c r="C110" s="21"/>
      <c r="D110" s="21"/>
      <c r="E110" s="22"/>
      <c r="F110" s="23"/>
      <c r="G110" s="23"/>
      <c r="H110" s="23"/>
      <c r="I110" s="24"/>
      <c r="J110" s="22"/>
      <c r="K110" s="23"/>
      <c r="L110" s="23"/>
      <c r="M110" s="23"/>
      <c r="N110" s="24"/>
      <c r="O110" s="23"/>
      <c r="P110" s="23"/>
      <c r="Q110" s="23"/>
      <c r="R110" s="23"/>
      <c r="S110" s="23"/>
      <c r="T110" s="25"/>
      <c r="U110" s="26"/>
      <c r="V110" s="26"/>
      <c r="W110" s="27"/>
      <c r="X110" s="23"/>
      <c r="Y110" s="25"/>
      <c r="Z110" s="26"/>
      <c r="AA110" s="26"/>
      <c r="AB110" s="26"/>
      <c r="AC110" s="26"/>
      <c r="AD110" s="26"/>
      <c r="AE110" s="26"/>
      <c r="AF110" s="26"/>
      <c r="AG110" s="26"/>
      <c r="AH110" s="26"/>
      <c r="AI110" s="27"/>
      <c r="AJ110" s="25"/>
      <c r="AK110" s="26"/>
      <c r="AL110" s="26"/>
      <c r="AM110" s="27"/>
      <c r="AN110" s="25"/>
      <c r="AO110" s="26"/>
      <c r="AP110" s="26"/>
      <c r="AQ110" s="26"/>
      <c r="AR110" s="26"/>
      <c r="AS110" s="26"/>
      <c r="AT110" s="27"/>
      <c r="AU110" s="22"/>
      <c r="AV110" s="23"/>
      <c r="AW110" s="23"/>
      <c r="AX110" s="23"/>
      <c r="AY110" s="23"/>
      <c r="AZ110" s="24"/>
      <c r="BA110" s="22"/>
      <c r="BB110" s="23"/>
      <c r="BC110" s="23"/>
      <c r="BD110" s="23"/>
      <c r="BE110" s="24"/>
      <c r="BF110" s="22"/>
      <c r="BG110" s="23"/>
      <c r="BH110" s="23"/>
      <c r="BI110" s="23"/>
      <c r="BJ110" s="24"/>
    </row>
    <row r="111" spans="1:62" ht="15" hidden="1">
      <c r="A111" s="20"/>
      <c r="B111" s="21"/>
      <c r="C111" s="21"/>
      <c r="D111" s="21"/>
      <c r="E111" s="28"/>
      <c r="F111" s="29"/>
      <c r="G111" s="29"/>
      <c r="H111" s="29"/>
      <c r="I111" s="30"/>
      <c r="J111" s="28"/>
      <c r="K111" s="29"/>
      <c r="L111" s="29"/>
      <c r="M111" s="29"/>
      <c r="N111" s="30"/>
      <c r="O111" s="29"/>
      <c r="P111" s="29"/>
      <c r="Q111" s="29"/>
      <c r="R111" s="29"/>
      <c r="S111" s="29"/>
      <c r="T111" s="31"/>
      <c r="U111" s="32"/>
      <c r="V111" s="32"/>
      <c r="W111" s="33"/>
      <c r="X111" s="29"/>
      <c r="Y111" s="31"/>
      <c r="Z111" s="32"/>
      <c r="AA111" s="32"/>
      <c r="AB111" s="32"/>
      <c r="AC111" s="32"/>
      <c r="AD111" s="32"/>
      <c r="AE111" s="32"/>
      <c r="AF111" s="32"/>
      <c r="AG111" s="32"/>
      <c r="AH111" s="32"/>
      <c r="AI111" s="33"/>
      <c r="AJ111" s="31"/>
      <c r="AK111" s="32"/>
      <c r="AL111" s="32"/>
      <c r="AM111" s="33"/>
      <c r="AN111" s="31"/>
      <c r="AO111" s="32"/>
      <c r="AP111" s="32"/>
      <c r="AQ111" s="32"/>
      <c r="AR111" s="32"/>
      <c r="AS111" s="32"/>
      <c r="AT111" s="33"/>
      <c r="AU111" s="28"/>
      <c r="AV111" s="29"/>
      <c r="AW111" s="29"/>
      <c r="AX111" s="29"/>
      <c r="AY111" s="29"/>
      <c r="AZ111" s="30"/>
      <c r="BA111" s="28"/>
      <c r="BB111" s="29"/>
      <c r="BC111" s="29"/>
      <c r="BD111" s="29"/>
      <c r="BE111" s="30"/>
      <c r="BF111" s="28"/>
      <c r="BG111" s="29"/>
      <c r="BH111" s="29"/>
      <c r="BI111" s="29"/>
      <c r="BJ111" s="30"/>
    </row>
    <row r="112" spans="1:62" ht="12.75" customHeight="1" hidden="1">
      <c r="A112" s="20"/>
      <c r="B112" s="21"/>
      <c r="C112" s="21"/>
      <c r="D112" s="21"/>
      <c r="E112" s="11" t="s">
        <v>30</v>
      </c>
      <c r="F112" s="34" t="s">
        <v>31</v>
      </c>
      <c r="G112" s="34" t="s">
        <v>32</v>
      </c>
      <c r="H112" s="34" t="s">
        <v>33</v>
      </c>
      <c r="I112" s="34" t="s">
        <v>34</v>
      </c>
      <c r="J112" s="11" t="s">
        <v>30</v>
      </c>
      <c r="K112" s="34" t="s">
        <v>31</v>
      </c>
      <c r="L112" s="34" t="s">
        <v>32</v>
      </c>
      <c r="M112" s="34" t="s">
        <v>33</v>
      </c>
      <c r="N112" s="34" t="s">
        <v>34</v>
      </c>
      <c r="O112" s="44"/>
      <c r="P112" s="44"/>
      <c r="Q112" s="44"/>
      <c r="R112" s="44"/>
      <c r="S112" s="44"/>
      <c r="T112" s="34" t="s">
        <v>36</v>
      </c>
      <c r="U112" s="34" t="s">
        <v>37</v>
      </c>
      <c r="V112" s="34" t="s">
        <v>38</v>
      </c>
      <c r="W112" s="41" t="s">
        <v>39</v>
      </c>
      <c r="X112" s="289"/>
      <c r="Y112" s="36" t="s">
        <v>110</v>
      </c>
      <c r="Z112" s="42"/>
      <c r="AA112" s="43"/>
      <c r="AB112" s="268"/>
      <c r="AC112" s="34" t="s">
        <v>43</v>
      </c>
      <c r="AD112" s="34" t="s">
        <v>44</v>
      </c>
      <c r="AE112" s="34" t="s">
        <v>104</v>
      </c>
      <c r="AF112" s="44"/>
      <c r="AG112" s="34" t="s">
        <v>105</v>
      </c>
      <c r="AH112" s="34" t="s">
        <v>106</v>
      </c>
      <c r="AI112" s="34" t="s">
        <v>49</v>
      </c>
      <c r="AJ112" s="34" t="s">
        <v>36</v>
      </c>
      <c r="AK112" s="34" t="s">
        <v>37</v>
      </c>
      <c r="AL112" s="34" t="s">
        <v>38</v>
      </c>
      <c r="AM112" s="41" t="s">
        <v>39</v>
      </c>
      <c r="AN112" s="12" t="s">
        <v>51</v>
      </c>
      <c r="AO112" s="235"/>
      <c r="AP112" s="12" t="s">
        <v>52</v>
      </c>
      <c r="AQ112" s="235"/>
      <c r="AR112" s="12" t="s">
        <v>53</v>
      </c>
      <c r="AS112" s="12" t="s">
        <v>54</v>
      </c>
      <c r="AT112" s="12" t="s">
        <v>55</v>
      </c>
      <c r="AU112" s="12" t="s">
        <v>51</v>
      </c>
      <c r="AV112" s="235"/>
      <c r="AW112" s="12" t="s">
        <v>52</v>
      </c>
      <c r="AX112" s="12" t="s">
        <v>53</v>
      </c>
      <c r="AY112" s="12" t="s">
        <v>54</v>
      </c>
      <c r="AZ112" s="12" t="s">
        <v>55</v>
      </c>
      <c r="BA112" s="12" t="s">
        <v>51</v>
      </c>
      <c r="BB112" s="12" t="s">
        <v>52</v>
      </c>
      <c r="BC112" s="12" t="s">
        <v>53</v>
      </c>
      <c r="BD112" s="12" t="s">
        <v>54</v>
      </c>
      <c r="BE112" s="12" t="s">
        <v>55</v>
      </c>
      <c r="BF112" s="12" t="s">
        <v>51</v>
      </c>
      <c r="BG112" s="12" t="s">
        <v>52</v>
      </c>
      <c r="BH112" s="12" t="s">
        <v>53</v>
      </c>
      <c r="BI112" s="12" t="s">
        <v>54</v>
      </c>
      <c r="BJ112" s="12" t="s">
        <v>55</v>
      </c>
    </row>
    <row r="113" spans="1:62" ht="15" hidden="1">
      <c r="A113" s="20"/>
      <c r="B113" s="21"/>
      <c r="C113" s="21"/>
      <c r="D113" s="21"/>
      <c r="E113" s="20"/>
      <c r="F113" s="46"/>
      <c r="G113" s="46"/>
      <c r="H113" s="46"/>
      <c r="I113" s="46"/>
      <c r="J113" s="20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53"/>
      <c r="X113" s="47"/>
      <c r="Y113" s="54"/>
      <c r="Z113" s="55"/>
      <c r="AA113" s="56"/>
      <c r="AB113" s="268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53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</row>
    <row r="114" spans="1:62" ht="15">
      <c r="A114" s="20"/>
      <c r="B114" s="21"/>
      <c r="C114" s="21"/>
      <c r="D114" s="21"/>
      <c r="E114" s="20"/>
      <c r="F114" s="46"/>
      <c r="G114" s="46"/>
      <c r="H114" s="46"/>
      <c r="I114" s="46"/>
      <c r="J114" s="20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53"/>
      <c r="X114" s="47"/>
      <c r="Y114" s="54"/>
      <c r="Z114" s="55"/>
      <c r="AA114" s="56"/>
      <c r="AB114" s="268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53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</row>
    <row r="115" spans="1:62" ht="15">
      <c r="A115" s="20"/>
      <c r="B115" s="21"/>
      <c r="C115" s="21"/>
      <c r="D115" s="21"/>
      <c r="E115" s="20"/>
      <c r="F115" s="46"/>
      <c r="G115" s="46"/>
      <c r="H115" s="46"/>
      <c r="I115" s="46"/>
      <c r="J115" s="20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53"/>
      <c r="X115" s="47"/>
      <c r="Y115" s="54"/>
      <c r="Z115" s="55"/>
      <c r="AA115" s="56"/>
      <c r="AB115" s="268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53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</row>
    <row r="116" spans="1:62" ht="15" hidden="1">
      <c r="A116" s="58"/>
      <c r="B116" s="57"/>
      <c r="C116" s="57"/>
      <c r="D116" s="57"/>
      <c r="E116" s="58"/>
      <c r="F116" s="59"/>
      <c r="G116" s="59"/>
      <c r="H116" s="59"/>
      <c r="I116" s="59"/>
      <c r="J116" s="58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66"/>
      <c r="X116" s="60"/>
      <c r="Y116" s="67"/>
      <c r="Z116" s="68"/>
      <c r="AA116" s="69"/>
      <c r="AB116" s="273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66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</row>
    <row r="117" spans="1:63" ht="15" hidden="1">
      <c r="A117" s="132" t="s">
        <v>62</v>
      </c>
      <c r="B117" s="212" t="e">
        <f aca="true" t="shared" si="155" ref="B117:B136">B16+B83+"#REF!"</f>
        <v>#VALUE!</v>
      </c>
      <c r="C117" s="213" t="e">
        <f>"#REF!"</f>
        <v>#REF!</v>
      </c>
      <c r="D117" s="213" t="e">
        <f aca="true" t="shared" si="156" ref="D117:D135">D16+D83+"#REF!"</f>
        <v>#VALUE!</v>
      </c>
      <c r="E117" s="214">
        <f aca="true" t="shared" si="157" ref="E117:E127">E16</f>
        <v>0</v>
      </c>
      <c r="F117" s="215">
        <f aca="true" t="shared" si="158" ref="F117:F124">F16</f>
        <v>0</v>
      </c>
      <c r="G117" s="215"/>
      <c r="H117" s="215">
        <f>H16</f>
        <v>0</v>
      </c>
      <c r="I117" s="216">
        <f aca="true" t="shared" si="159" ref="I117:I127">I83</f>
        <v>0</v>
      </c>
      <c r="J117" s="217">
        <f aca="true" t="shared" si="160" ref="J117:J124">J16</f>
        <v>0</v>
      </c>
      <c r="K117" s="157">
        <f aca="true" t="shared" si="161" ref="K117:K124">K16</f>
        <v>0</v>
      </c>
      <c r="L117" s="218"/>
      <c r="M117" s="157">
        <f aca="true" t="shared" si="162" ref="M117:M124">M16</f>
        <v>0</v>
      </c>
      <c r="N117" s="158">
        <f aca="true" t="shared" si="163" ref="N117:N124">N16</f>
        <v>0</v>
      </c>
      <c r="O117" s="219"/>
      <c r="P117" s="219"/>
      <c r="Q117" s="219"/>
      <c r="R117" s="219"/>
      <c r="S117" s="219"/>
      <c r="T117" s="156"/>
      <c r="U117" s="157"/>
      <c r="V117" s="157"/>
      <c r="W117" s="158"/>
      <c r="X117" s="219"/>
      <c r="Y117" s="217">
        <f aca="true" t="shared" si="164" ref="Y117:Y127">Y16+Y83</f>
        <v>59095.70249967889</v>
      </c>
      <c r="Z117" s="220"/>
      <c r="AA117" s="220"/>
      <c r="AB117" s="220"/>
      <c r="AC117" s="157">
        <f aca="true" t="shared" si="165" ref="AC117:AC124">AC16</f>
        <v>0</v>
      </c>
      <c r="AD117" s="157">
        <f aca="true" t="shared" si="166" ref="AD117:AD124">AD16</f>
        <v>0</v>
      </c>
      <c r="AE117" s="221">
        <f aca="true" t="shared" si="167" ref="AE117:AE124">AE16</f>
        <v>0</v>
      </c>
      <c r="AF117" s="222"/>
      <c r="AG117" s="223">
        <f aca="true" t="shared" si="168" ref="AG117:AG127">AG83</f>
        <v>0</v>
      </c>
      <c r="AH117" s="223">
        <f aca="true" t="shared" si="169" ref="AH117:AH127">AH83</f>
        <v>0</v>
      </c>
      <c r="AI117" s="224">
        <f aca="true" t="shared" si="170" ref="AI117:AI127">AI16+AI83</f>
        <v>485.84744935622984</v>
      </c>
      <c r="AJ117" s="156"/>
      <c r="AK117" s="157"/>
      <c r="AL117" s="157"/>
      <c r="AM117" s="158"/>
      <c r="AN117" s="217"/>
      <c r="AO117" s="156"/>
      <c r="AP117" s="157"/>
      <c r="AQ117" s="157"/>
      <c r="AR117" s="157"/>
      <c r="AS117" s="157"/>
      <c r="AT117" s="158"/>
      <c r="AU117" s="224"/>
      <c r="AV117" s="224"/>
      <c r="AW117" s="223"/>
      <c r="AX117" s="223"/>
      <c r="AY117" s="223"/>
      <c r="AZ117" s="225"/>
      <c r="BA117" s="156"/>
      <c r="BB117" s="157"/>
      <c r="BC117" s="157"/>
      <c r="BD117" s="157"/>
      <c r="BE117" s="158"/>
      <c r="BF117" s="156"/>
      <c r="BG117" s="157"/>
      <c r="BH117" s="157"/>
      <c r="BI117" s="157"/>
      <c r="BJ117" s="158"/>
      <c r="BK117" s="86"/>
    </row>
    <row r="118" spans="1:63" ht="15" hidden="1">
      <c r="A118" s="110" t="s">
        <v>63</v>
      </c>
      <c r="B118" s="172" t="e">
        <f t="shared" si="155"/>
        <v>#VALUE!</v>
      </c>
      <c r="C118" s="162" t="e">
        <f aca="true" t="shared" si="171" ref="C118:C131">C117</f>
        <v>#REF!</v>
      </c>
      <c r="D118" s="162" t="e">
        <f t="shared" si="156"/>
        <v>#VALUE!</v>
      </c>
      <c r="E118" s="226">
        <f t="shared" si="157"/>
        <v>23.649980291683093</v>
      </c>
      <c r="F118" s="174">
        <f t="shared" si="158"/>
        <v>30</v>
      </c>
      <c r="G118" s="160">
        <f aca="true" t="shared" si="172" ref="G118:G124">G17</f>
        <v>23.076923076923077</v>
      </c>
      <c r="H118" s="174">
        <f aca="true" t="shared" si="173" ref="H118:H124">H16</f>
        <v>0</v>
      </c>
      <c r="I118" s="176">
        <f t="shared" si="159"/>
        <v>23.076923076923077</v>
      </c>
      <c r="J118" s="178">
        <f t="shared" si="160"/>
        <v>15.766653527788728</v>
      </c>
      <c r="K118" s="160">
        <f t="shared" si="161"/>
        <v>20</v>
      </c>
      <c r="L118" s="160">
        <f aca="true" t="shared" si="174" ref="L118:L124">L17</f>
        <v>15.384615384615383</v>
      </c>
      <c r="M118" s="160">
        <f t="shared" si="162"/>
        <v>20</v>
      </c>
      <c r="N118" s="163">
        <f t="shared" si="163"/>
        <v>11.834319526627219</v>
      </c>
      <c r="O118" s="227"/>
      <c r="P118" s="227"/>
      <c r="Q118" s="227"/>
      <c r="R118" s="227"/>
      <c r="S118" s="227"/>
      <c r="T118" s="159">
        <f aca="true" t="shared" si="175" ref="T118:T124">T17</f>
        <v>2437.5765</v>
      </c>
      <c r="U118" s="160">
        <f aca="true" t="shared" si="176" ref="U118:U124">U17</f>
        <v>2668.5048</v>
      </c>
      <c r="V118" s="160">
        <f aca="true" t="shared" si="177" ref="V118:V124">V17</f>
        <v>320.73375</v>
      </c>
      <c r="W118" s="163">
        <f aca="true" t="shared" si="178" ref="W118:W124">W17</f>
        <v>2710.2001875</v>
      </c>
      <c r="X118" s="228"/>
      <c r="Y118" s="229">
        <f t="shared" si="164"/>
        <v>10522.205224999998</v>
      </c>
      <c r="Z118" s="179"/>
      <c r="AA118" s="179"/>
      <c r="AB118" s="179"/>
      <c r="AC118" s="160">
        <f t="shared" si="165"/>
        <v>3616.4512166666664</v>
      </c>
      <c r="AD118" s="160">
        <f t="shared" si="166"/>
        <v>15.454919729344729</v>
      </c>
      <c r="AE118" s="180">
        <f t="shared" si="167"/>
        <v>23.182379594017092</v>
      </c>
      <c r="AF118" s="180"/>
      <c r="AG118" s="160">
        <f t="shared" si="168"/>
        <v>3.6307182336182326</v>
      </c>
      <c r="AH118" s="160">
        <f t="shared" si="169"/>
        <v>7.261436467236465</v>
      </c>
      <c r="AI118" s="224">
        <f t="shared" si="170"/>
        <v>44.966688995726486</v>
      </c>
      <c r="AJ118" s="159">
        <f aca="true" t="shared" si="179" ref="AJ118:AJ124">AJ17</f>
        <v>38</v>
      </c>
      <c r="AK118" s="160">
        <f aca="true" t="shared" si="180" ref="AK118:AK124">AK17</f>
        <v>32</v>
      </c>
      <c r="AL118" s="160">
        <f aca="true" t="shared" si="181" ref="AL118:AL124">AL17</f>
        <v>5</v>
      </c>
      <c r="AM118" s="163">
        <f aca="true" t="shared" si="182" ref="AM118:AM124">AM17</f>
        <v>25</v>
      </c>
      <c r="AN118" s="178">
        <f aca="true" t="shared" si="183" ref="AN118:AN124">AN17</f>
        <v>15.45491972934473</v>
      </c>
      <c r="AO118" s="159"/>
      <c r="AP118" s="160">
        <f aca="true" t="shared" si="184" ref="AP118:AP124">AP17</f>
        <v>5.872869497150997</v>
      </c>
      <c r="AQ118" s="160"/>
      <c r="AR118" s="160">
        <f aca="true" t="shared" si="185" ref="AR118:AR124">AR17</f>
        <v>4.945574313390313</v>
      </c>
      <c r="AS118" s="160">
        <f aca="true" t="shared" si="186" ref="AS118:AS124">AS17</f>
        <v>0.7727459864672365</v>
      </c>
      <c r="AT118" s="163">
        <f aca="true" t="shared" si="187" ref="AT118:AT124">AT17</f>
        <v>3.8637299323361822</v>
      </c>
      <c r="AU118" s="159">
        <f aca="true" t="shared" si="188" ref="AU118:AU127">AU84</f>
        <v>0</v>
      </c>
      <c r="AV118" s="159"/>
      <c r="AW118" s="160">
        <f aca="true" t="shared" si="189" ref="AW118:AW124">AW17</f>
        <v>8.809304245726496</v>
      </c>
      <c r="AX118" s="160">
        <f aca="true" t="shared" si="190" ref="AX118:AX124">AX17</f>
        <v>7.41836147008547</v>
      </c>
      <c r="AY118" s="160">
        <f aca="true" t="shared" si="191" ref="AY118:AY124">AY17</f>
        <v>1.1591189797008548</v>
      </c>
      <c r="AZ118" s="163">
        <f aca="true" t="shared" si="192" ref="AZ118:AZ124">AZ17</f>
        <v>5.795594898504273</v>
      </c>
      <c r="BA118" s="159">
        <f aca="true" t="shared" si="193" ref="BA118:BA127">BA84</f>
        <v>0</v>
      </c>
      <c r="BB118" s="159">
        <f aca="true" t="shared" si="194" ref="BB118:BB127">BB84</f>
        <v>0</v>
      </c>
      <c r="BC118" s="159">
        <f aca="true" t="shared" si="195" ref="BC118:BC127">BC84</f>
        <v>0</v>
      </c>
      <c r="BD118" s="159">
        <f aca="true" t="shared" si="196" ref="BD118:BD127">BD84</f>
        <v>0</v>
      </c>
      <c r="BE118" s="159">
        <f aca="true" t="shared" si="197" ref="BE118:BE127">BE84</f>
        <v>0</v>
      </c>
      <c r="BF118" s="159">
        <f aca="true" t="shared" si="198" ref="BF118:BF127">BF84</f>
        <v>0</v>
      </c>
      <c r="BG118" s="159">
        <f aca="true" t="shared" si="199" ref="BG118:BG127">BG84</f>
        <v>0</v>
      </c>
      <c r="BH118" s="159">
        <f aca="true" t="shared" si="200" ref="BH118:BH127">BH84</f>
        <v>0</v>
      </c>
      <c r="BI118" s="159">
        <f aca="true" t="shared" si="201" ref="BI118:BI127">BI84</f>
        <v>0</v>
      </c>
      <c r="BJ118" s="159">
        <f aca="true" t="shared" si="202" ref="BJ118:BJ127">BJ84</f>
        <v>0</v>
      </c>
      <c r="BK118" s="86"/>
    </row>
    <row r="119" spans="1:63" ht="15" hidden="1">
      <c r="A119" s="110" t="s">
        <v>64</v>
      </c>
      <c r="B119" s="172" t="e">
        <f t="shared" si="155"/>
        <v>#VALUE!</v>
      </c>
      <c r="C119" s="162" t="e">
        <f t="shared" si="171"/>
        <v>#REF!</v>
      </c>
      <c r="D119" s="162" t="e">
        <f t="shared" si="156"/>
        <v>#VALUE!</v>
      </c>
      <c r="E119" s="226">
        <f t="shared" si="157"/>
        <v>19.4325689856199</v>
      </c>
      <c r="F119" s="174">
        <f t="shared" si="158"/>
        <v>25</v>
      </c>
      <c r="G119" s="160">
        <f t="shared" si="172"/>
        <v>19.23076923076923</v>
      </c>
      <c r="H119" s="174">
        <f t="shared" si="173"/>
        <v>30</v>
      </c>
      <c r="I119" s="176">
        <f t="shared" si="159"/>
        <v>19.23076923076923</v>
      </c>
      <c r="J119" s="178">
        <f t="shared" si="160"/>
        <v>12.955045990413264</v>
      </c>
      <c r="K119" s="160">
        <f t="shared" si="161"/>
        <v>16.666666666666668</v>
      </c>
      <c r="L119" s="160">
        <f t="shared" si="174"/>
        <v>12.820512820512821</v>
      </c>
      <c r="M119" s="160">
        <f t="shared" si="162"/>
        <v>16.666666666666668</v>
      </c>
      <c r="N119" s="163">
        <f t="shared" si="163"/>
        <v>9.861932938856015</v>
      </c>
      <c r="O119" s="227"/>
      <c r="P119" s="227"/>
      <c r="Q119" s="227"/>
      <c r="R119" s="227"/>
      <c r="S119" s="227"/>
      <c r="T119" s="159">
        <f t="shared" si="175"/>
        <v>2463.2351999999996</v>
      </c>
      <c r="U119" s="160">
        <f t="shared" si="176"/>
        <v>3802.6193399999997</v>
      </c>
      <c r="V119" s="160">
        <f t="shared" si="177"/>
        <v>384.8805</v>
      </c>
      <c r="W119" s="163">
        <f t="shared" si="178"/>
        <v>3252.2402250000005</v>
      </c>
      <c r="X119" s="228"/>
      <c r="Y119" s="229">
        <f t="shared" si="164"/>
        <v>12688.22715</v>
      </c>
      <c r="Z119" s="179"/>
      <c r="AA119" s="179"/>
      <c r="AB119" s="179"/>
      <c r="AC119" s="160">
        <f t="shared" si="165"/>
        <v>4401.32234</v>
      </c>
      <c r="AD119" s="160">
        <f t="shared" si="166"/>
        <v>18.809069829059826</v>
      </c>
      <c r="AE119" s="180">
        <f t="shared" si="167"/>
        <v>28.21360474358974</v>
      </c>
      <c r="AF119" s="180"/>
      <c r="AG119" s="160">
        <f t="shared" si="168"/>
        <v>4.334931367521368</v>
      </c>
      <c r="AH119" s="160">
        <f t="shared" si="169"/>
        <v>8.669862735042736</v>
      </c>
      <c r="AI119" s="224">
        <f t="shared" si="170"/>
        <v>54.22319294871795</v>
      </c>
      <c r="AJ119" s="159">
        <f t="shared" si="179"/>
        <v>32</v>
      </c>
      <c r="AK119" s="160">
        <f t="shared" si="180"/>
        <v>38</v>
      </c>
      <c r="AL119" s="160">
        <f t="shared" si="181"/>
        <v>5</v>
      </c>
      <c r="AM119" s="163">
        <f t="shared" si="182"/>
        <v>25</v>
      </c>
      <c r="AN119" s="178">
        <f t="shared" si="183"/>
        <v>18.809069829059826</v>
      </c>
      <c r="AO119" s="159"/>
      <c r="AP119" s="160">
        <f t="shared" si="184"/>
        <v>6.018902345299145</v>
      </c>
      <c r="AQ119" s="160"/>
      <c r="AR119" s="160">
        <f t="shared" si="185"/>
        <v>7.147446535042734</v>
      </c>
      <c r="AS119" s="160">
        <f t="shared" si="186"/>
        <v>0.9404534914529914</v>
      </c>
      <c r="AT119" s="163">
        <f t="shared" si="187"/>
        <v>4.7022674572649565</v>
      </c>
      <c r="AU119" s="159">
        <f t="shared" si="188"/>
        <v>0</v>
      </c>
      <c r="AV119" s="159"/>
      <c r="AW119" s="160">
        <f t="shared" si="189"/>
        <v>9.028353517948718</v>
      </c>
      <c r="AX119" s="160">
        <f t="shared" si="190"/>
        <v>10.721169802564102</v>
      </c>
      <c r="AY119" s="160">
        <f t="shared" si="191"/>
        <v>1.410680237179487</v>
      </c>
      <c r="AZ119" s="163">
        <f t="shared" si="192"/>
        <v>7.053401185897435</v>
      </c>
      <c r="BA119" s="159">
        <f t="shared" si="193"/>
        <v>3.6307182336182326</v>
      </c>
      <c r="BB119" s="159">
        <f t="shared" si="194"/>
        <v>1.0166011054131052</v>
      </c>
      <c r="BC119" s="159">
        <f t="shared" si="195"/>
        <v>1.343365746438746</v>
      </c>
      <c r="BD119" s="159">
        <f t="shared" si="196"/>
        <v>0.3630718233618233</v>
      </c>
      <c r="BE119" s="159">
        <f t="shared" si="197"/>
        <v>0.9076795584045582</v>
      </c>
      <c r="BF119" s="159">
        <f t="shared" si="198"/>
        <v>7.261436467236465</v>
      </c>
      <c r="BG119" s="159">
        <f t="shared" si="199"/>
        <v>2.0332022108262104</v>
      </c>
      <c r="BH119" s="159">
        <f t="shared" si="200"/>
        <v>2.686731492877492</v>
      </c>
      <c r="BI119" s="159">
        <f t="shared" si="201"/>
        <v>0.7261436467236466</v>
      </c>
      <c r="BJ119" s="159">
        <f t="shared" si="202"/>
        <v>1.8153591168091163</v>
      </c>
      <c r="BK119" s="86"/>
    </row>
    <row r="120" spans="1:63" ht="15" hidden="1">
      <c r="A120" s="110" t="s">
        <v>65</v>
      </c>
      <c r="B120" s="172" t="e">
        <f t="shared" si="155"/>
        <v>#VALUE!</v>
      </c>
      <c r="C120" s="162" t="e">
        <f t="shared" si="171"/>
        <v>#REF!</v>
      </c>
      <c r="D120" s="162" t="e">
        <f t="shared" si="156"/>
        <v>#VALUE!</v>
      </c>
      <c r="E120" s="226">
        <f t="shared" si="157"/>
        <v>20.38320423970648</v>
      </c>
      <c r="F120" s="174">
        <f t="shared" si="158"/>
        <v>25</v>
      </c>
      <c r="G120" s="160">
        <f t="shared" si="172"/>
        <v>19.23076923076923</v>
      </c>
      <c r="H120" s="174">
        <f t="shared" si="173"/>
        <v>25</v>
      </c>
      <c r="I120" s="176">
        <f t="shared" si="159"/>
        <v>19.23076923076923</v>
      </c>
      <c r="J120" s="178">
        <f t="shared" si="160"/>
        <v>13.588802826470985</v>
      </c>
      <c r="K120" s="160">
        <f t="shared" si="161"/>
        <v>16.666666666666668</v>
      </c>
      <c r="L120" s="160">
        <f t="shared" si="174"/>
        <v>12.820512820512821</v>
      </c>
      <c r="M120" s="160">
        <f t="shared" si="162"/>
        <v>16.666666666666668</v>
      </c>
      <c r="N120" s="163">
        <f t="shared" si="163"/>
        <v>9.861932938856015</v>
      </c>
      <c r="O120" s="227"/>
      <c r="P120" s="227"/>
      <c r="Q120" s="227"/>
      <c r="R120" s="227"/>
      <c r="S120" s="227"/>
      <c r="T120" s="159">
        <f t="shared" si="175"/>
        <v>3617.8767</v>
      </c>
      <c r="U120" s="160">
        <f t="shared" si="176"/>
        <v>1801.24074</v>
      </c>
      <c r="V120" s="160">
        <f t="shared" si="177"/>
        <v>769.761</v>
      </c>
      <c r="W120" s="163">
        <f t="shared" si="178"/>
        <v>3252.2402250000005</v>
      </c>
      <c r="X120" s="228"/>
      <c r="Y120" s="229">
        <f t="shared" si="164"/>
        <v>11199.167260000002</v>
      </c>
      <c r="Z120" s="179"/>
      <c r="AA120" s="179"/>
      <c r="AB120" s="179"/>
      <c r="AC120" s="160">
        <f t="shared" si="165"/>
        <v>4196.05274</v>
      </c>
      <c r="AD120" s="160">
        <f t="shared" si="166"/>
        <v>17.931849316239315</v>
      </c>
      <c r="AE120" s="180">
        <f t="shared" si="167"/>
        <v>26.897773974358973</v>
      </c>
      <c r="AF120" s="180"/>
      <c r="AG120" s="160">
        <f t="shared" si="168"/>
        <v>4.192383034188034</v>
      </c>
      <c r="AH120" s="160">
        <f t="shared" si="169"/>
        <v>8.384766068376068</v>
      </c>
      <c r="AI120" s="224">
        <f t="shared" si="170"/>
        <v>47.85968914529914</v>
      </c>
      <c r="AJ120" s="159">
        <f t="shared" si="179"/>
        <v>47</v>
      </c>
      <c r="AK120" s="160">
        <f t="shared" si="180"/>
        <v>18</v>
      </c>
      <c r="AL120" s="160">
        <f t="shared" si="181"/>
        <v>10</v>
      </c>
      <c r="AM120" s="163">
        <f t="shared" si="182"/>
        <v>25</v>
      </c>
      <c r="AN120" s="178">
        <f t="shared" si="183"/>
        <v>17.931849316239315</v>
      </c>
      <c r="AO120" s="159"/>
      <c r="AP120" s="160">
        <f t="shared" si="184"/>
        <v>8.427969178632477</v>
      </c>
      <c r="AQ120" s="160"/>
      <c r="AR120" s="160">
        <f t="shared" si="185"/>
        <v>3.2277328769230764</v>
      </c>
      <c r="AS120" s="160">
        <f t="shared" si="186"/>
        <v>1.7931849316239317</v>
      </c>
      <c r="AT120" s="163">
        <f t="shared" si="187"/>
        <v>4.482962329059829</v>
      </c>
      <c r="AU120" s="159">
        <f t="shared" si="188"/>
        <v>0</v>
      </c>
      <c r="AV120" s="159"/>
      <c r="AW120" s="160">
        <f t="shared" si="189"/>
        <v>12.641953767948717</v>
      </c>
      <c r="AX120" s="160">
        <f t="shared" si="190"/>
        <v>4.841599315384615</v>
      </c>
      <c r="AY120" s="160">
        <f t="shared" si="191"/>
        <v>2.6897773974358974</v>
      </c>
      <c r="AZ120" s="163">
        <f t="shared" si="192"/>
        <v>6.724443493589743</v>
      </c>
      <c r="BA120" s="159">
        <f t="shared" si="193"/>
        <v>4.334931367521368</v>
      </c>
      <c r="BB120" s="159">
        <f t="shared" si="194"/>
        <v>1.7773218606837609</v>
      </c>
      <c r="BC120" s="159">
        <f t="shared" si="195"/>
        <v>1.0403835282051284</v>
      </c>
      <c r="BD120" s="159">
        <f t="shared" si="196"/>
        <v>0.43349313675213685</v>
      </c>
      <c r="BE120" s="159">
        <f t="shared" si="197"/>
        <v>1.083732841880342</v>
      </c>
      <c r="BF120" s="159">
        <f t="shared" si="198"/>
        <v>8.669862735042736</v>
      </c>
      <c r="BG120" s="159">
        <f t="shared" si="199"/>
        <v>3.5546437213675217</v>
      </c>
      <c r="BH120" s="159">
        <f t="shared" si="200"/>
        <v>2.0807670564102567</v>
      </c>
      <c r="BI120" s="159">
        <f t="shared" si="201"/>
        <v>0.8669862735042737</v>
      </c>
      <c r="BJ120" s="159">
        <f t="shared" si="202"/>
        <v>2.167465683760684</v>
      </c>
      <c r="BK120" s="86"/>
    </row>
    <row r="121" spans="1:63" ht="15" hidden="1">
      <c r="A121" s="110" t="s">
        <v>66</v>
      </c>
      <c r="B121" s="172" t="e">
        <f t="shared" si="155"/>
        <v>#VALUE!</v>
      </c>
      <c r="C121" s="162" t="e">
        <f t="shared" si="171"/>
        <v>#REF!</v>
      </c>
      <c r="D121" s="162" t="e">
        <f t="shared" si="156"/>
        <v>#VALUE!</v>
      </c>
      <c r="E121" s="226">
        <f t="shared" si="157"/>
        <v>23.59418010224145</v>
      </c>
      <c r="F121" s="174">
        <f t="shared" si="158"/>
        <v>30</v>
      </c>
      <c r="G121" s="160">
        <f t="shared" si="172"/>
        <v>23.076923076923077</v>
      </c>
      <c r="H121" s="174">
        <f t="shared" si="173"/>
        <v>25</v>
      </c>
      <c r="I121" s="176">
        <f t="shared" si="159"/>
        <v>23.076923076923077</v>
      </c>
      <c r="J121" s="178">
        <f t="shared" si="160"/>
        <v>15.729453401494295</v>
      </c>
      <c r="K121" s="160">
        <f t="shared" si="161"/>
        <v>20</v>
      </c>
      <c r="L121" s="160">
        <f t="shared" si="174"/>
        <v>15.384615384615383</v>
      </c>
      <c r="M121" s="160">
        <f t="shared" si="162"/>
        <v>20</v>
      </c>
      <c r="N121" s="163">
        <f t="shared" si="163"/>
        <v>11.834319526627219</v>
      </c>
      <c r="O121" s="227"/>
      <c r="P121" s="227"/>
      <c r="Q121" s="227"/>
      <c r="R121" s="227"/>
      <c r="S121" s="227"/>
      <c r="T121" s="159">
        <f t="shared" si="175"/>
        <v>1411.2285</v>
      </c>
      <c r="U121" s="160">
        <f t="shared" si="176"/>
        <v>2751.8955750000005</v>
      </c>
      <c r="V121" s="160">
        <f t="shared" si="177"/>
        <v>1282.935</v>
      </c>
      <c r="W121" s="163">
        <f t="shared" si="178"/>
        <v>2710.2001875</v>
      </c>
      <c r="X121" s="228"/>
      <c r="Y121" s="229">
        <f t="shared" si="164"/>
        <v>10663.328075</v>
      </c>
      <c r="Z121" s="179"/>
      <c r="AA121" s="179"/>
      <c r="AB121" s="179"/>
      <c r="AC121" s="160">
        <f t="shared" si="165"/>
        <v>3625.0041166666665</v>
      </c>
      <c r="AD121" s="160">
        <f t="shared" si="166"/>
        <v>15.491470584045583</v>
      </c>
      <c r="AE121" s="180">
        <f t="shared" si="167"/>
        <v>23.237205876068373</v>
      </c>
      <c r="AF121" s="180"/>
      <c r="AG121" s="160">
        <f t="shared" si="168"/>
        <v>3.72209537037037</v>
      </c>
      <c r="AH121" s="160">
        <f t="shared" si="169"/>
        <v>7.44419074074074</v>
      </c>
      <c r="AI121" s="224">
        <f t="shared" si="170"/>
        <v>45.56977809829059</v>
      </c>
      <c r="AJ121" s="159">
        <f t="shared" si="179"/>
        <v>22</v>
      </c>
      <c r="AK121" s="160">
        <f t="shared" si="180"/>
        <v>33</v>
      </c>
      <c r="AL121" s="160">
        <f t="shared" si="181"/>
        <v>20</v>
      </c>
      <c r="AM121" s="163">
        <f t="shared" si="182"/>
        <v>25</v>
      </c>
      <c r="AN121" s="178">
        <f t="shared" si="183"/>
        <v>15.491470584045583</v>
      </c>
      <c r="AO121" s="159"/>
      <c r="AP121" s="160">
        <f t="shared" si="184"/>
        <v>3.4081235284900284</v>
      </c>
      <c r="AQ121" s="160"/>
      <c r="AR121" s="160">
        <f t="shared" si="185"/>
        <v>5.112185292735043</v>
      </c>
      <c r="AS121" s="160">
        <f t="shared" si="186"/>
        <v>3.0982941168091167</v>
      </c>
      <c r="AT121" s="163">
        <f t="shared" si="187"/>
        <v>3.8728676460113958</v>
      </c>
      <c r="AU121" s="159">
        <f t="shared" si="188"/>
        <v>0</v>
      </c>
      <c r="AV121" s="159"/>
      <c r="AW121" s="160">
        <f t="shared" si="189"/>
        <v>5.112185292735042</v>
      </c>
      <c r="AX121" s="160">
        <f t="shared" si="190"/>
        <v>7.6682779391025635</v>
      </c>
      <c r="AY121" s="160">
        <f t="shared" si="191"/>
        <v>4.647441175213674</v>
      </c>
      <c r="AZ121" s="163">
        <f t="shared" si="192"/>
        <v>5.809301469017093</v>
      </c>
      <c r="BA121" s="159">
        <f t="shared" si="193"/>
        <v>4.192383034188034</v>
      </c>
      <c r="BB121" s="159">
        <f t="shared" si="194"/>
        <v>0.6707812854700855</v>
      </c>
      <c r="BC121" s="159">
        <f t="shared" si="195"/>
        <v>2.054267686752137</v>
      </c>
      <c r="BD121" s="159">
        <f t="shared" si="196"/>
        <v>0.4192383034188034</v>
      </c>
      <c r="BE121" s="159">
        <f t="shared" si="197"/>
        <v>1.0480957585470085</v>
      </c>
      <c r="BF121" s="159">
        <f t="shared" si="198"/>
        <v>8.384766068376068</v>
      </c>
      <c r="BG121" s="159">
        <f t="shared" si="199"/>
        <v>1.341562570940171</v>
      </c>
      <c r="BH121" s="159">
        <f t="shared" si="200"/>
        <v>4.108535373504274</v>
      </c>
      <c r="BI121" s="159">
        <f t="shared" si="201"/>
        <v>0.8384766068376068</v>
      </c>
      <c r="BJ121" s="159">
        <f t="shared" si="202"/>
        <v>2.096191517094017</v>
      </c>
      <c r="BK121" s="86"/>
    </row>
    <row r="122" spans="1:63" ht="15" hidden="1">
      <c r="A122" s="110" t="s">
        <v>66</v>
      </c>
      <c r="B122" s="172" t="e">
        <f t="shared" si="155"/>
        <v>#VALUE!</v>
      </c>
      <c r="C122" s="162" t="e">
        <f t="shared" si="171"/>
        <v>#REF!</v>
      </c>
      <c r="D122" s="162" t="e">
        <f t="shared" si="156"/>
        <v>#VALUE!</v>
      </c>
      <c r="E122" s="226">
        <f t="shared" si="157"/>
        <v>22.94455066921606</v>
      </c>
      <c r="F122" s="174">
        <f t="shared" si="158"/>
        <v>30</v>
      </c>
      <c r="G122" s="160">
        <f t="shared" si="172"/>
        <v>23.076923076923077</v>
      </c>
      <c r="H122" s="174">
        <f t="shared" si="173"/>
        <v>30</v>
      </c>
      <c r="I122" s="176">
        <f t="shared" si="159"/>
        <v>23.076923076923077</v>
      </c>
      <c r="J122" s="178">
        <f t="shared" si="160"/>
        <v>15.296367112810705</v>
      </c>
      <c r="K122" s="160">
        <f t="shared" si="161"/>
        <v>20</v>
      </c>
      <c r="L122" s="160">
        <f t="shared" si="174"/>
        <v>15.384615384615383</v>
      </c>
      <c r="M122" s="160">
        <f t="shared" si="162"/>
        <v>20</v>
      </c>
      <c r="N122" s="163">
        <f t="shared" si="163"/>
        <v>11.834319526627219</v>
      </c>
      <c r="O122" s="227"/>
      <c r="P122" s="227"/>
      <c r="Q122" s="227"/>
      <c r="R122" s="227"/>
      <c r="S122" s="227"/>
      <c r="T122" s="159">
        <f t="shared" si="175"/>
        <v>1603.66875</v>
      </c>
      <c r="U122" s="160">
        <f t="shared" si="176"/>
        <v>3752.584875</v>
      </c>
      <c r="V122" s="160">
        <f t="shared" si="177"/>
        <v>320.73375</v>
      </c>
      <c r="W122" s="163">
        <f t="shared" si="178"/>
        <v>2710.2001875</v>
      </c>
      <c r="X122" s="228"/>
      <c r="Y122" s="229">
        <f t="shared" si="164"/>
        <v>10753.133525000001</v>
      </c>
      <c r="Z122" s="179"/>
      <c r="AA122" s="179"/>
      <c r="AB122" s="179"/>
      <c r="AC122" s="160">
        <f t="shared" si="165"/>
        <v>3727.638916666667</v>
      </c>
      <c r="AD122" s="160">
        <f t="shared" si="166"/>
        <v>15.93008084045584</v>
      </c>
      <c r="AE122" s="180">
        <f t="shared" si="167"/>
        <v>23.89512126068376</v>
      </c>
      <c r="AF122" s="180"/>
      <c r="AG122" s="160">
        <f t="shared" si="168"/>
        <v>3.6764068019943017</v>
      </c>
      <c r="AH122" s="160">
        <f t="shared" si="169"/>
        <v>7.352813603988603</v>
      </c>
      <c r="AI122" s="224">
        <f t="shared" si="170"/>
        <v>45.95356207264957</v>
      </c>
      <c r="AJ122" s="159">
        <f t="shared" si="179"/>
        <v>25</v>
      </c>
      <c r="AK122" s="160">
        <f t="shared" si="180"/>
        <v>45</v>
      </c>
      <c r="AL122" s="160">
        <f t="shared" si="181"/>
        <v>5</v>
      </c>
      <c r="AM122" s="163">
        <f t="shared" si="182"/>
        <v>25</v>
      </c>
      <c r="AN122" s="178">
        <f t="shared" si="183"/>
        <v>15.93008084045584</v>
      </c>
      <c r="AO122" s="159"/>
      <c r="AP122" s="160">
        <f t="shared" si="184"/>
        <v>3.98252021011396</v>
      </c>
      <c r="AQ122" s="160"/>
      <c r="AR122" s="160">
        <f t="shared" si="185"/>
        <v>7.168536378205128</v>
      </c>
      <c r="AS122" s="160">
        <f t="shared" si="186"/>
        <v>0.796504042022792</v>
      </c>
      <c r="AT122" s="163">
        <f t="shared" si="187"/>
        <v>3.98252021011396</v>
      </c>
      <c r="AU122" s="159">
        <f t="shared" si="188"/>
        <v>0</v>
      </c>
      <c r="AV122" s="159"/>
      <c r="AW122" s="160">
        <f t="shared" si="189"/>
        <v>5.97378031517094</v>
      </c>
      <c r="AX122" s="160">
        <f t="shared" si="190"/>
        <v>10.752804567307692</v>
      </c>
      <c r="AY122" s="160">
        <f t="shared" si="191"/>
        <v>1.194756063034188</v>
      </c>
      <c r="AZ122" s="163">
        <f t="shared" si="192"/>
        <v>5.97378031517094</v>
      </c>
      <c r="BA122" s="159">
        <f t="shared" si="193"/>
        <v>3.72209537037037</v>
      </c>
      <c r="BB122" s="159">
        <f t="shared" si="194"/>
        <v>0.7816400277777776</v>
      </c>
      <c r="BC122" s="159">
        <f t="shared" si="195"/>
        <v>1.6377219629629627</v>
      </c>
      <c r="BD122" s="159">
        <f t="shared" si="196"/>
        <v>0.372209537037037</v>
      </c>
      <c r="BE122" s="159">
        <f t="shared" si="197"/>
        <v>0.9305238425925925</v>
      </c>
      <c r="BF122" s="159">
        <f t="shared" si="198"/>
        <v>7.44419074074074</v>
      </c>
      <c r="BG122" s="159">
        <f t="shared" si="199"/>
        <v>1.5632800555555553</v>
      </c>
      <c r="BH122" s="159">
        <f t="shared" si="200"/>
        <v>3.2754439259259254</v>
      </c>
      <c r="BI122" s="159">
        <f t="shared" si="201"/>
        <v>0.744419074074074</v>
      </c>
      <c r="BJ122" s="159">
        <f t="shared" si="202"/>
        <v>1.861047685185185</v>
      </c>
      <c r="BK122" s="86"/>
    </row>
    <row r="123" spans="1:63" ht="15" hidden="1">
      <c r="A123" s="110" t="s">
        <v>67</v>
      </c>
      <c r="B123" s="172" t="e">
        <f t="shared" si="155"/>
        <v>#VALUE!</v>
      </c>
      <c r="C123" s="162" t="e">
        <f t="shared" si="171"/>
        <v>#REF!</v>
      </c>
      <c r="D123" s="162" t="e">
        <f t="shared" si="156"/>
        <v>#VALUE!</v>
      </c>
      <c r="E123" s="226">
        <f t="shared" si="157"/>
        <v>19.896538002387587</v>
      </c>
      <c r="F123" s="174">
        <f t="shared" si="158"/>
        <v>25</v>
      </c>
      <c r="G123" s="160">
        <f t="shared" si="172"/>
        <v>19.23076923076923</v>
      </c>
      <c r="H123" s="174">
        <f t="shared" si="173"/>
        <v>30</v>
      </c>
      <c r="I123" s="176">
        <f t="shared" si="159"/>
        <v>19.23076923076923</v>
      </c>
      <c r="J123" s="178">
        <f t="shared" si="160"/>
        <v>13.26435866825839</v>
      </c>
      <c r="K123" s="160">
        <f t="shared" si="161"/>
        <v>16.666666666666668</v>
      </c>
      <c r="L123" s="160">
        <f t="shared" si="174"/>
        <v>12.820512820512821</v>
      </c>
      <c r="M123" s="160">
        <f t="shared" si="162"/>
        <v>16.666666666666668</v>
      </c>
      <c r="N123" s="163">
        <f t="shared" si="163"/>
        <v>9.861932938856015</v>
      </c>
      <c r="O123" s="227"/>
      <c r="P123" s="227"/>
      <c r="Q123" s="227"/>
      <c r="R123" s="227"/>
      <c r="S123" s="227"/>
      <c r="T123" s="159">
        <f t="shared" si="175"/>
        <v>9160.1559</v>
      </c>
      <c r="U123" s="160">
        <f t="shared" si="176"/>
        <v>7938.801779999999</v>
      </c>
      <c r="V123" s="160">
        <f t="shared" si="177"/>
        <v>1090.4947499999998</v>
      </c>
      <c r="W123" s="163">
        <f t="shared" si="178"/>
        <v>9214.680637500001</v>
      </c>
      <c r="X123" s="228"/>
      <c r="Y123" s="229">
        <f t="shared" si="164"/>
        <v>35208.440495</v>
      </c>
      <c r="Z123" s="179"/>
      <c r="AA123" s="179"/>
      <c r="AB123" s="179"/>
      <c r="AC123" s="160">
        <f t="shared" si="165"/>
        <v>4298.68754</v>
      </c>
      <c r="AD123" s="160">
        <f t="shared" si="166"/>
        <v>18.370459572649573</v>
      </c>
      <c r="AE123" s="180">
        <f t="shared" si="167"/>
        <v>27.55568935897436</v>
      </c>
      <c r="AF123" s="180"/>
      <c r="AG123" s="160">
        <f t="shared" si="168"/>
        <v>4.258174572649573</v>
      </c>
      <c r="AH123" s="160">
        <f t="shared" si="169"/>
        <v>8.516349145299147</v>
      </c>
      <c r="AI123" s="224">
        <f t="shared" si="170"/>
        <v>150.46342091880342</v>
      </c>
      <c r="AJ123" s="159">
        <f t="shared" si="179"/>
        <v>42</v>
      </c>
      <c r="AK123" s="160">
        <f t="shared" si="180"/>
        <v>28</v>
      </c>
      <c r="AL123" s="160">
        <f t="shared" si="181"/>
        <v>5</v>
      </c>
      <c r="AM123" s="163">
        <f t="shared" si="182"/>
        <v>25</v>
      </c>
      <c r="AN123" s="178">
        <f t="shared" si="183"/>
        <v>18.370459572649573</v>
      </c>
      <c r="AO123" s="159"/>
      <c r="AP123" s="160">
        <f t="shared" si="184"/>
        <v>7.71559302051282</v>
      </c>
      <c r="AQ123" s="160"/>
      <c r="AR123" s="160">
        <f t="shared" si="185"/>
        <v>5.143728680341881</v>
      </c>
      <c r="AS123" s="160">
        <f t="shared" si="186"/>
        <v>0.9185229786324787</v>
      </c>
      <c r="AT123" s="163">
        <f t="shared" si="187"/>
        <v>4.592614893162393</v>
      </c>
      <c r="AU123" s="159">
        <f t="shared" si="188"/>
        <v>0</v>
      </c>
      <c r="AV123" s="159"/>
      <c r="AW123" s="160">
        <f t="shared" si="189"/>
        <v>11.57338953076923</v>
      </c>
      <c r="AX123" s="160">
        <f t="shared" si="190"/>
        <v>7.715593020512821</v>
      </c>
      <c r="AY123" s="160">
        <f t="shared" si="191"/>
        <v>1.3777844679487181</v>
      </c>
      <c r="AZ123" s="163">
        <f t="shared" si="192"/>
        <v>6.88892233974359</v>
      </c>
      <c r="BA123" s="159">
        <f t="shared" si="193"/>
        <v>3.676406801994302</v>
      </c>
      <c r="BB123" s="159">
        <f t="shared" si="194"/>
        <v>1.2867423806980056</v>
      </c>
      <c r="BC123" s="159">
        <f t="shared" si="195"/>
        <v>1.1029220405982905</v>
      </c>
      <c r="BD123" s="159">
        <f t="shared" si="196"/>
        <v>0.3676406801994302</v>
      </c>
      <c r="BE123" s="159">
        <f t="shared" si="197"/>
        <v>0.9191017004985754</v>
      </c>
      <c r="BF123" s="159">
        <f t="shared" si="198"/>
        <v>7.352813603988604</v>
      </c>
      <c r="BG123" s="159">
        <f t="shared" si="199"/>
        <v>2.5734847613960112</v>
      </c>
      <c r="BH123" s="159">
        <f t="shared" si="200"/>
        <v>2.205844081196581</v>
      </c>
      <c r="BI123" s="159">
        <f t="shared" si="201"/>
        <v>0.7352813603988604</v>
      </c>
      <c r="BJ123" s="159">
        <f t="shared" si="202"/>
        <v>1.8382034009971508</v>
      </c>
      <c r="BK123" s="86"/>
    </row>
    <row r="124" spans="1:63" ht="15" hidden="1">
      <c r="A124" s="110" t="s">
        <v>68</v>
      </c>
      <c r="B124" s="172" t="e">
        <f t="shared" si="155"/>
        <v>#VALUE!</v>
      </c>
      <c r="C124" s="162" t="e">
        <f t="shared" si="171"/>
        <v>#REF!</v>
      </c>
      <c r="D124" s="162" t="e">
        <f t="shared" si="156"/>
        <v>#VALUE!</v>
      </c>
      <c r="E124" s="226">
        <f t="shared" si="157"/>
        <v>20.987174504469493</v>
      </c>
      <c r="F124" s="174">
        <f t="shared" si="158"/>
        <v>27</v>
      </c>
      <c r="G124" s="160">
        <f t="shared" si="172"/>
        <v>20.76923076923077</v>
      </c>
      <c r="H124" s="174">
        <f t="shared" si="173"/>
        <v>25</v>
      </c>
      <c r="I124" s="176">
        <f t="shared" si="159"/>
        <v>20.76923076923077</v>
      </c>
      <c r="J124" s="178">
        <f t="shared" si="160"/>
        <v>13.991449669646329</v>
      </c>
      <c r="K124" s="160">
        <f t="shared" si="161"/>
        <v>18</v>
      </c>
      <c r="L124" s="160">
        <f t="shared" si="174"/>
        <v>13.846153846153845</v>
      </c>
      <c r="M124" s="160">
        <f t="shared" si="162"/>
        <v>18</v>
      </c>
      <c r="N124" s="163">
        <f t="shared" si="163"/>
        <v>10.650887573964498</v>
      </c>
      <c r="O124" s="227"/>
      <c r="P124" s="227"/>
      <c r="Q124" s="227"/>
      <c r="R124" s="227"/>
      <c r="S124" s="227"/>
      <c r="T124" s="159">
        <f t="shared" si="175"/>
        <v>1520.5155555555555</v>
      </c>
      <c r="U124" s="160">
        <f t="shared" si="176"/>
        <v>2347.2958888888893</v>
      </c>
      <c r="V124" s="160">
        <f t="shared" si="177"/>
        <v>237.58055555555555</v>
      </c>
      <c r="W124" s="163">
        <f t="shared" si="178"/>
        <v>2007.5556944444443</v>
      </c>
      <c r="X124" s="228"/>
      <c r="Y124" s="229">
        <f t="shared" si="164"/>
        <v>7851.245425925926</v>
      </c>
      <c r="Z124" s="179"/>
      <c r="AA124" s="179"/>
      <c r="AB124" s="179"/>
      <c r="AC124" s="160">
        <f t="shared" si="165"/>
        <v>4075.2984629629623</v>
      </c>
      <c r="AD124" s="160">
        <f t="shared" si="166"/>
        <v>17.415805397277616</v>
      </c>
      <c r="AE124" s="180">
        <f t="shared" si="167"/>
        <v>26.123708095916424</v>
      </c>
      <c r="AF124" s="180"/>
      <c r="AG124" s="160">
        <f t="shared" si="168"/>
        <v>4.034131370686927</v>
      </c>
      <c r="AH124" s="160">
        <f t="shared" si="169"/>
        <v>8.068262741373854</v>
      </c>
      <c r="AI124" s="224">
        <f t="shared" si="170"/>
        <v>33.55233088002532</v>
      </c>
      <c r="AJ124" s="159">
        <f t="shared" si="179"/>
        <v>32</v>
      </c>
      <c r="AK124" s="160">
        <f t="shared" si="180"/>
        <v>38</v>
      </c>
      <c r="AL124" s="160">
        <f t="shared" si="181"/>
        <v>5</v>
      </c>
      <c r="AM124" s="163">
        <f t="shared" si="182"/>
        <v>25</v>
      </c>
      <c r="AN124" s="178">
        <f t="shared" si="183"/>
        <v>17.415805397277616</v>
      </c>
      <c r="AO124" s="159"/>
      <c r="AP124" s="160">
        <f t="shared" si="184"/>
        <v>5.5730577271288375</v>
      </c>
      <c r="AQ124" s="160"/>
      <c r="AR124" s="160">
        <f t="shared" si="185"/>
        <v>6.618006050965494</v>
      </c>
      <c r="AS124" s="160">
        <f t="shared" si="186"/>
        <v>0.8707902698638809</v>
      </c>
      <c r="AT124" s="163">
        <f t="shared" si="187"/>
        <v>4.353951349319404</v>
      </c>
      <c r="AU124" s="159">
        <f t="shared" si="188"/>
        <v>0</v>
      </c>
      <c r="AV124" s="159"/>
      <c r="AW124" s="160">
        <f t="shared" si="189"/>
        <v>8.359586590693256</v>
      </c>
      <c r="AX124" s="160">
        <f t="shared" si="190"/>
        <v>9.927009076448241</v>
      </c>
      <c r="AY124" s="160">
        <f t="shared" si="191"/>
        <v>1.3061854047958212</v>
      </c>
      <c r="AZ124" s="163">
        <f t="shared" si="192"/>
        <v>6.530927023979106</v>
      </c>
      <c r="BA124" s="159">
        <f t="shared" si="193"/>
        <v>4.258174572649573</v>
      </c>
      <c r="BB124" s="159">
        <f t="shared" si="194"/>
        <v>1.1071253888888892</v>
      </c>
      <c r="BC124" s="159">
        <f t="shared" si="195"/>
        <v>1.6606880833333337</v>
      </c>
      <c r="BD124" s="159">
        <f t="shared" si="196"/>
        <v>0.42581745726495734</v>
      </c>
      <c r="BE124" s="159">
        <f t="shared" si="197"/>
        <v>1.0645436431623934</v>
      </c>
      <c r="BF124" s="159">
        <f t="shared" si="198"/>
        <v>8.516349145299147</v>
      </c>
      <c r="BG124" s="159">
        <f t="shared" si="199"/>
        <v>2.2142507777777785</v>
      </c>
      <c r="BH124" s="159">
        <f t="shared" si="200"/>
        <v>3.3213761666666675</v>
      </c>
      <c r="BI124" s="159">
        <f t="shared" si="201"/>
        <v>0.8516349145299147</v>
      </c>
      <c r="BJ124" s="159">
        <f t="shared" si="202"/>
        <v>2.1290872863247867</v>
      </c>
      <c r="BK124" s="86"/>
    </row>
    <row r="125" spans="1:63" ht="15" hidden="1">
      <c r="A125" s="110" t="s">
        <v>69</v>
      </c>
      <c r="B125" s="172" t="e">
        <f t="shared" si="155"/>
        <v>#VALUE!</v>
      </c>
      <c r="C125" s="162" t="e">
        <f t="shared" si="171"/>
        <v>#REF!</v>
      </c>
      <c r="D125" s="162" t="e">
        <f t="shared" si="156"/>
        <v>#VALUE!</v>
      </c>
      <c r="E125" s="226">
        <f t="shared" si="157"/>
        <v>15.615384615384615</v>
      </c>
      <c r="F125" s="174">
        <f aca="true" t="shared" si="203" ref="F125:H127">F91</f>
        <v>29</v>
      </c>
      <c r="G125" s="174">
        <f t="shared" si="203"/>
        <v>14</v>
      </c>
      <c r="H125" s="174">
        <f t="shared" si="203"/>
        <v>29</v>
      </c>
      <c r="I125" s="176">
        <f t="shared" si="159"/>
        <v>14</v>
      </c>
      <c r="J125" s="178">
        <f aca="true" t="shared" si="204" ref="J125:N127">J91</f>
        <v>11.11111111111111</v>
      </c>
      <c r="K125" s="160">
        <f t="shared" si="204"/>
        <v>20</v>
      </c>
      <c r="L125" s="160">
        <f t="shared" si="204"/>
        <v>10</v>
      </c>
      <c r="M125" s="160">
        <f t="shared" si="204"/>
        <v>19.333333333333332</v>
      </c>
      <c r="N125" s="163">
        <f t="shared" si="204"/>
        <v>9.333333333333334</v>
      </c>
      <c r="O125" s="227"/>
      <c r="P125" s="227"/>
      <c r="Q125" s="227"/>
      <c r="R125" s="227"/>
      <c r="S125" s="227"/>
      <c r="T125" s="159">
        <f aca="true" t="shared" si="205" ref="T125:W127">T91</f>
        <v>855.29</v>
      </c>
      <c r="U125" s="160">
        <f t="shared" si="205"/>
        <v>6842.32</v>
      </c>
      <c r="V125" s="160">
        <f t="shared" si="205"/>
        <v>0</v>
      </c>
      <c r="W125" s="163">
        <f t="shared" si="205"/>
        <v>0</v>
      </c>
      <c r="X125" s="228"/>
      <c r="Y125" s="229">
        <f t="shared" si="164"/>
        <v>10954.453201970444</v>
      </c>
      <c r="Z125" s="179"/>
      <c r="AA125" s="179"/>
      <c r="AB125" s="179"/>
      <c r="AC125" s="160">
        <f aca="true" t="shared" si="206" ref="AC125:AE127">AC91</f>
        <v>5477.226600985222</v>
      </c>
      <c r="AD125" s="160">
        <f t="shared" si="206"/>
        <v>23.40695128626163</v>
      </c>
      <c r="AE125" s="180">
        <f t="shared" si="206"/>
        <v>35.110426929392446</v>
      </c>
      <c r="AF125" s="180"/>
      <c r="AG125" s="160">
        <f t="shared" si="168"/>
        <v>5.851737821565408</v>
      </c>
      <c r="AH125" s="160">
        <f t="shared" si="169"/>
        <v>11.703475643130815</v>
      </c>
      <c r="AI125" s="224">
        <f t="shared" si="170"/>
        <v>46.81390257252326</v>
      </c>
      <c r="AJ125" s="159">
        <f aca="true" t="shared" si="207" ref="AJ125:AN127">AJ91</f>
        <v>20</v>
      </c>
      <c r="AK125" s="160">
        <f t="shared" si="207"/>
        <v>80</v>
      </c>
      <c r="AL125" s="160">
        <f t="shared" si="207"/>
        <v>0</v>
      </c>
      <c r="AM125" s="163">
        <f t="shared" si="207"/>
        <v>0</v>
      </c>
      <c r="AN125" s="178">
        <f t="shared" si="207"/>
        <v>23.40695128626163</v>
      </c>
      <c r="AO125" s="159"/>
      <c r="AP125" s="160">
        <f>AP91</f>
        <v>4.6813902572523265</v>
      </c>
      <c r="AQ125" s="160"/>
      <c r="AR125" s="160">
        <f aca="true" t="shared" si="208" ref="AR125:AT127">AR91</f>
        <v>18.725561029009306</v>
      </c>
      <c r="AS125" s="160">
        <f t="shared" si="208"/>
        <v>0</v>
      </c>
      <c r="AT125" s="163">
        <f t="shared" si="208"/>
        <v>0</v>
      </c>
      <c r="AU125" s="159">
        <f t="shared" si="188"/>
        <v>0</v>
      </c>
      <c r="AV125" s="159"/>
      <c r="AW125" s="160">
        <f aca="true" t="shared" si="209" ref="AW125:AZ127">AW91</f>
        <v>0</v>
      </c>
      <c r="AX125" s="160">
        <f t="shared" si="209"/>
        <v>0</v>
      </c>
      <c r="AY125" s="160">
        <f t="shared" si="209"/>
        <v>0</v>
      </c>
      <c r="AZ125" s="163">
        <f t="shared" si="209"/>
        <v>0</v>
      </c>
      <c r="BA125" s="159">
        <f t="shared" si="193"/>
        <v>4.034131370686927</v>
      </c>
      <c r="BB125" s="159">
        <f t="shared" si="194"/>
        <v>0.8068262741373854</v>
      </c>
      <c r="BC125" s="159">
        <f t="shared" si="195"/>
        <v>3.2273050965495416</v>
      </c>
      <c r="BD125" s="159">
        <f t="shared" si="196"/>
        <v>0</v>
      </c>
      <c r="BE125" s="159">
        <f t="shared" si="197"/>
        <v>0</v>
      </c>
      <c r="BF125" s="159">
        <f t="shared" si="198"/>
        <v>8.068262741373854</v>
      </c>
      <c r="BG125" s="159">
        <f t="shared" si="199"/>
        <v>1.6136525482747708</v>
      </c>
      <c r="BH125" s="159">
        <f t="shared" si="200"/>
        <v>6.454610193099083</v>
      </c>
      <c r="BI125" s="159">
        <f t="shared" si="201"/>
        <v>0</v>
      </c>
      <c r="BJ125" s="159">
        <f t="shared" si="202"/>
        <v>0</v>
      </c>
      <c r="BK125" s="86"/>
    </row>
    <row r="126" spans="1:63" ht="15" hidden="1">
      <c r="A126" s="110" t="s">
        <v>70</v>
      </c>
      <c r="B126" s="172" t="e">
        <f t="shared" si="155"/>
        <v>#VALUE!</v>
      </c>
      <c r="C126" s="162" t="e">
        <f t="shared" si="171"/>
        <v>#REF!</v>
      </c>
      <c r="D126" s="162" t="e">
        <f t="shared" si="156"/>
        <v>#VALUE!</v>
      </c>
      <c r="E126" s="226">
        <f t="shared" si="157"/>
        <v>22.22627737226277</v>
      </c>
      <c r="F126" s="174">
        <f t="shared" si="203"/>
        <v>29</v>
      </c>
      <c r="G126" s="174">
        <f t="shared" si="203"/>
        <v>21</v>
      </c>
      <c r="H126" s="174">
        <f t="shared" si="203"/>
        <v>29</v>
      </c>
      <c r="I126" s="176">
        <f t="shared" si="159"/>
        <v>21</v>
      </c>
      <c r="J126" s="178">
        <f t="shared" si="204"/>
        <v>16.129032258064516</v>
      </c>
      <c r="K126" s="160">
        <f t="shared" si="204"/>
        <v>20</v>
      </c>
      <c r="L126" s="160">
        <f t="shared" si="204"/>
        <v>15.384615384615383</v>
      </c>
      <c r="M126" s="160">
        <f t="shared" si="204"/>
        <v>19.333333333333332</v>
      </c>
      <c r="N126" s="163">
        <f t="shared" si="204"/>
        <v>14</v>
      </c>
      <c r="O126" s="227"/>
      <c r="P126" s="227"/>
      <c r="Q126" s="227"/>
      <c r="R126" s="227"/>
      <c r="S126" s="227"/>
      <c r="T126" s="159">
        <f t="shared" si="205"/>
        <v>427.645</v>
      </c>
      <c r="U126" s="160">
        <f t="shared" si="205"/>
        <v>2223.754</v>
      </c>
      <c r="V126" s="160">
        <f t="shared" si="205"/>
        <v>0</v>
      </c>
      <c r="W126" s="160">
        <f t="shared" si="205"/>
        <v>0</v>
      </c>
      <c r="X126" s="228"/>
      <c r="Y126" s="229">
        <f t="shared" si="164"/>
        <v>3848.1027914614124</v>
      </c>
      <c r="Z126" s="179"/>
      <c r="AA126" s="179"/>
      <c r="AB126" s="179"/>
      <c r="AC126" s="160">
        <f t="shared" si="206"/>
        <v>3848.1027914614124</v>
      </c>
      <c r="AD126" s="160">
        <f t="shared" si="206"/>
        <v>16.44488372419407</v>
      </c>
      <c r="AE126" s="180">
        <f t="shared" si="206"/>
        <v>24.667325586291106</v>
      </c>
      <c r="AF126" s="180"/>
      <c r="AG126" s="160">
        <f t="shared" si="168"/>
        <v>4.111220931048518</v>
      </c>
      <c r="AH126" s="160">
        <f t="shared" si="169"/>
        <v>8.222441862097035</v>
      </c>
      <c r="AI126" s="224">
        <f t="shared" si="170"/>
        <v>16.44488372419407</v>
      </c>
      <c r="AJ126" s="159">
        <f t="shared" si="207"/>
        <v>20</v>
      </c>
      <c r="AK126" s="160">
        <f t="shared" si="207"/>
        <v>80</v>
      </c>
      <c r="AL126" s="160">
        <f t="shared" si="207"/>
        <v>0</v>
      </c>
      <c r="AM126" s="160">
        <f t="shared" si="207"/>
        <v>0</v>
      </c>
      <c r="AN126" s="160">
        <f t="shared" si="207"/>
        <v>16.44488372419407</v>
      </c>
      <c r="AO126" s="160"/>
      <c r="AP126" s="160">
        <f>AP92</f>
        <v>3.2889767448388145</v>
      </c>
      <c r="AQ126" s="160"/>
      <c r="AR126" s="160">
        <f t="shared" si="208"/>
        <v>13.155906979355258</v>
      </c>
      <c r="AS126" s="160">
        <f t="shared" si="208"/>
        <v>0</v>
      </c>
      <c r="AT126" s="160">
        <f t="shared" si="208"/>
        <v>0</v>
      </c>
      <c r="AU126" s="160">
        <f t="shared" si="188"/>
        <v>0</v>
      </c>
      <c r="AV126" s="160"/>
      <c r="AW126" s="160">
        <f t="shared" si="209"/>
        <v>0</v>
      </c>
      <c r="AX126" s="160">
        <f t="shared" si="209"/>
        <v>0</v>
      </c>
      <c r="AY126" s="160">
        <f t="shared" si="209"/>
        <v>0</v>
      </c>
      <c r="AZ126" s="160">
        <f t="shared" si="209"/>
        <v>0</v>
      </c>
      <c r="BA126" s="159">
        <f t="shared" si="193"/>
        <v>5.851737821565408</v>
      </c>
      <c r="BB126" s="159">
        <f t="shared" si="194"/>
        <v>1.1703475643130816</v>
      </c>
      <c r="BC126" s="159">
        <f t="shared" si="195"/>
        <v>4.6813902572523265</v>
      </c>
      <c r="BD126" s="159">
        <f t="shared" si="196"/>
        <v>0</v>
      </c>
      <c r="BE126" s="159">
        <f t="shared" si="197"/>
        <v>0</v>
      </c>
      <c r="BF126" s="159">
        <f t="shared" si="198"/>
        <v>11.703475643130815</v>
      </c>
      <c r="BG126" s="159">
        <f t="shared" si="199"/>
        <v>2.3406951286261632</v>
      </c>
      <c r="BH126" s="159">
        <f t="shared" si="200"/>
        <v>9.362780514504653</v>
      </c>
      <c r="BI126" s="159">
        <f t="shared" si="201"/>
        <v>0</v>
      </c>
      <c r="BJ126" s="159">
        <f t="shared" si="202"/>
        <v>0</v>
      </c>
      <c r="BK126" s="86"/>
    </row>
    <row r="127" spans="1:63" ht="15" hidden="1">
      <c r="A127" s="134" t="s">
        <v>71</v>
      </c>
      <c r="B127" s="172" t="e">
        <f t="shared" si="155"/>
        <v>#VALUE!</v>
      </c>
      <c r="C127" s="162" t="e">
        <f t="shared" si="171"/>
        <v>#REF!</v>
      </c>
      <c r="D127" s="162" t="e">
        <f t="shared" si="156"/>
        <v>#VALUE!</v>
      </c>
      <c r="E127" s="226">
        <f t="shared" si="157"/>
        <v>24.048096192384765</v>
      </c>
      <c r="F127" s="174">
        <f t="shared" si="203"/>
        <v>30</v>
      </c>
      <c r="G127" s="160">
        <f t="shared" si="203"/>
        <v>23.076923076923077</v>
      </c>
      <c r="H127" s="174">
        <f t="shared" si="203"/>
        <v>30</v>
      </c>
      <c r="I127" s="176">
        <f t="shared" si="159"/>
        <v>23.076923076923077</v>
      </c>
      <c r="J127" s="178">
        <f t="shared" si="204"/>
        <v>17.079419299743808</v>
      </c>
      <c r="K127" s="160">
        <f t="shared" si="204"/>
        <v>20</v>
      </c>
      <c r="L127" s="160">
        <f t="shared" si="204"/>
        <v>15.384615384615383</v>
      </c>
      <c r="M127" s="160">
        <f t="shared" si="204"/>
        <v>20</v>
      </c>
      <c r="N127" s="160">
        <f t="shared" si="204"/>
        <v>15.384615384615385</v>
      </c>
      <c r="O127" s="159"/>
      <c r="P127" s="159"/>
      <c r="Q127" s="159"/>
      <c r="R127" s="159"/>
      <c r="S127" s="159"/>
      <c r="T127" s="159">
        <f t="shared" si="205"/>
        <v>1411.2285</v>
      </c>
      <c r="U127" s="160">
        <f t="shared" si="205"/>
        <v>1779.0032</v>
      </c>
      <c r="V127" s="160">
        <f t="shared" si="205"/>
        <v>427.645</v>
      </c>
      <c r="W127" s="160">
        <f t="shared" si="205"/>
        <v>1389.84625</v>
      </c>
      <c r="X127" s="224"/>
      <c r="Y127" s="229">
        <f t="shared" si="164"/>
        <v>8673.353341666667</v>
      </c>
      <c r="Z127" s="179"/>
      <c r="AA127" s="179"/>
      <c r="AB127" s="179"/>
      <c r="AC127" s="160">
        <f t="shared" si="206"/>
        <v>3338.4819666666667</v>
      </c>
      <c r="AD127" s="160">
        <f t="shared" si="206"/>
        <v>14.267016951566951</v>
      </c>
      <c r="AE127" s="180">
        <f t="shared" si="206"/>
        <v>21.400525427350427</v>
      </c>
      <c r="AF127" s="180"/>
      <c r="AG127" s="160">
        <f t="shared" si="168"/>
        <v>3.566754237891738</v>
      </c>
      <c r="AH127" s="160">
        <f t="shared" si="169"/>
        <v>7.133508475783476</v>
      </c>
      <c r="AI127" s="224">
        <f t="shared" si="170"/>
        <v>37.065612571225074</v>
      </c>
      <c r="AJ127" s="159">
        <f t="shared" si="207"/>
        <v>33</v>
      </c>
      <c r="AK127" s="160">
        <f t="shared" si="207"/>
        <v>32</v>
      </c>
      <c r="AL127" s="160">
        <f t="shared" si="207"/>
        <v>10</v>
      </c>
      <c r="AM127" s="160">
        <f t="shared" si="207"/>
        <v>25</v>
      </c>
      <c r="AN127" s="160">
        <f t="shared" si="207"/>
        <v>14.267016951566953</v>
      </c>
      <c r="AO127" s="160"/>
      <c r="AP127" s="160">
        <f>AP93</f>
        <v>4.7081155940170945</v>
      </c>
      <c r="AQ127" s="160"/>
      <c r="AR127" s="160">
        <f t="shared" si="208"/>
        <v>4.565445424501425</v>
      </c>
      <c r="AS127" s="160">
        <f t="shared" si="208"/>
        <v>1.4267016951566953</v>
      </c>
      <c r="AT127" s="160">
        <f t="shared" si="208"/>
        <v>3.566754237891738</v>
      </c>
      <c r="AU127" s="160">
        <f t="shared" si="188"/>
        <v>0</v>
      </c>
      <c r="AV127" s="160"/>
      <c r="AW127" s="160">
        <f t="shared" si="209"/>
        <v>0</v>
      </c>
      <c r="AX127" s="160">
        <f t="shared" si="209"/>
        <v>0</v>
      </c>
      <c r="AY127" s="160">
        <f t="shared" si="209"/>
        <v>0</v>
      </c>
      <c r="AZ127" s="160">
        <f t="shared" si="209"/>
        <v>0</v>
      </c>
      <c r="BA127" s="159">
        <f t="shared" si="193"/>
        <v>4.111220931048518</v>
      </c>
      <c r="BB127" s="159">
        <f t="shared" si="194"/>
        <v>1.3567029072460108</v>
      </c>
      <c r="BC127" s="159">
        <f t="shared" si="195"/>
        <v>1.3155906979355256</v>
      </c>
      <c r="BD127" s="159">
        <f t="shared" si="196"/>
        <v>0.4111220931048518</v>
      </c>
      <c r="BE127" s="159">
        <f t="shared" si="197"/>
        <v>1.0278052327621294</v>
      </c>
      <c r="BF127" s="159">
        <f t="shared" si="198"/>
        <v>8.222441862097035</v>
      </c>
      <c r="BG127" s="159">
        <f t="shared" si="199"/>
        <v>2.7134058144920217</v>
      </c>
      <c r="BH127" s="159">
        <f t="shared" si="200"/>
        <v>2.6311813958710513</v>
      </c>
      <c r="BI127" s="159">
        <f t="shared" si="201"/>
        <v>0.8222441862097036</v>
      </c>
      <c r="BJ127" s="159">
        <f t="shared" si="202"/>
        <v>2.055610465524259</v>
      </c>
      <c r="BK127" s="86"/>
    </row>
    <row r="128" spans="1:63" ht="15" hidden="1">
      <c r="A128" s="134" t="s">
        <v>72</v>
      </c>
      <c r="B128" s="172" t="e">
        <f t="shared" si="155"/>
        <v>#VALUE!</v>
      </c>
      <c r="C128" s="162" t="e">
        <f t="shared" si="171"/>
        <v>#REF!</v>
      </c>
      <c r="D128" s="162" t="e">
        <f t="shared" si="156"/>
        <v>#VALUE!</v>
      </c>
      <c r="E128" s="226" t="e">
        <f aca="true" t="shared" si="210" ref="E128:E135">"#REF!"</f>
        <v>#REF!</v>
      </c>
      <c r="F128" s="174" t="e">
        <f aca="true" t="shared" si="211" ref="F128:F135">"#REF!"</f>
        <v>#REF!</v>
      </c>
      <c r="G128" s="174" t="e">
        <f aca="true" t="shared" si="212" ref="G128:G135">"#REF!"</f>
        <v>#REF!</v>
      </c>
      <c r="H128" s="174" t="e">
        <f aca="true" t="shared" si="213" ref="H128:H135">"#REF!"</f>
        <v>#REF!</v>
      </c>
      <c r="I128" s="176" t="e">
        <f aca="true" t="shared" si="214" ref="I128:I135">"#REF!"</f>
        <v>#REF!</v>
      </c>
      <c r="J128" s="173" t="e">
        <f aca="true" t="shared" si="215" ref="J128:J135">"#REF!"</f>
        <v>#REF!</v>
      </c>
      <c r="K128" s="174" t="e">
        <f aca="true" t="shared" si="216" ref="K128:K135">"#REF!"</f>
        <v>#REF!</v>
      </c>
      <c r="L128" s="174" t="e">
        <f aca="true" t="shared" si="217" ref="L128:L135">"#REF!"</f>
        <v>#REF!</v>
      </c>
      <c r="M128" s="174" t="e">
        <f aca="true" t="shared" si="218" ref="M128:M135">"#REF!"</f>
        <v>#REF!</v>
      </c>
      <c r="N128" s="175" t="e">
        <f aca="true" t="shared" si="219" ref="N128:N135">"#REF!"</f>
        <v>#REF!</v>
      </c>
      <c r="O128" s="177"/>
      <c r="P128" s="177"/>
      <c r="Q128" s="177"/>
      <c r="R128" s="177"/>
      <c r="S128" s="177"/>
      <c r="T128" s="159" t="e">
        <f aca="true" t="shared" si="220" ref="T128:T135">"#REF!"</f>
        <v>#REF!</v>
      </c>
      <c r="U128" s="160" t="e">
        <f aca="true" t="shared" si="221" ref="U128:U135">"#REF!"</f>
        <v>#REF!</v>
      </c>
      <c r="V128" s="160" t="e">
        <f aca="true" t="shared" si="222" ref="V128:V135">"#REF!"</f>
        <v>#REF!</v>
      </c>
      <c r="W128" s="163" t="e">
        <f aca="true" t="shared" si="223" ref="W128:W135">"#REF!"</f>
        <v>#REF!</v>
      </c>
      <c r="X128" s="177"/>
      <c r="Y128" s="178" t="e">
        <f aca="true" t="shared" si="224" ref="Y128:Y135">"#REF!"</f>
        <v>#REF!</v>
      </c>
      <c r="Z128" s="179"/>
      <c r="AA128" s="179"/>
      <c r="AB128" s="179"/>
      <c r="AC128" s="160" t="e">
        <f aca="true" t="shared" si="225" ref="AC128:AC135">"#REF!"</f>
        <v>#REF!</v>
      </c>
      <c r="AD128" s="160" t="e">
        <f aca="true" t="shared" si="226" ref="AD128:AD135">"#REF!"</f>
        <v>#REF!</v>
      </c>
      <c r="AE128" s="180" t="e">
        <f aca="true" t="shared" si="227" ref="AE128:AE135">"#REF!"</f>
        <v>#REF!</v>
      </c>
      <c r="AF128" s="180"/>
      <c r="AG128" s="160" t="e">
        <f aca="true" t="shared" si="228" ref="AG128:AG135">"#REF!"</f>
        <v>#REF!</v>
      </c>
      <c r="AH128" s="160" t="e">
        <f aca="true" t="shared" si="229" ref="AH128:AH135">"#REF!"</f>
        <v>#REF!</v>
      </c>
      <c r="AI128" s="159" t="e">
        <f aca="true" t="shared" si="230" ref="AI128:AI135">"#REF!"</f>
        <v>#REF!</v>
      </c>
      <c r="AJ128" s="159" t="e">
        <f aca="true" t="shared" si="231" ref="AJ128:AJ135">"#REF!"</f>
        <v>#REF!</v>
      </c>
      <c r="AK128" s="160" t="e">
        <f aca="true" t="shared" si="232" ref="AK128:AK135">"#REF!"</f>
        <v>#REF!</v>
      </c>
      <c r="AL128" s="160" t="e">
        <f aca="true" t="shared" si="233" ref="AL128:AL135">"#REF!"</f>
        <v>#REF!</v>
      </c>
      <c r="AM128" s="163" t="e">
        <f aca="true" t="shared" si="234" ref="AM128:AM135">"#REF!"</f>
        <v>#REF!</v>
      </c>
      <c r="AN128" s="178" t="e">
        <f aca="true" t="shared" si="235" ref="AN128:AN135">"#REF!"</f>
        <v>#REF!</v>
      </c>
      <c r="AO128" s="159"/>
      <c r="AP128" s="160" t="e">
        <f aca="true" t="shared" si="236" ref="AP128:AP135">"#REF!"</f>
        <v>#REF!</v>
      </c>
      <c r="AQ128" s="160"/>
      <c r="AR128" s="160" t="e">
        <f aca="true" t="shared" si="237" ref="AR128:AR135">"#REF!"</f>
        <v>#REF!</v>
      </c>
      <c r="AS128" s="160" t="e">
        <f aca="true" t="shared" si="238" ref="AS128:AS135">"#REF!"</f>
        <v>#REF!</v>
      </c>
      <c r="AT128" s="163" t="e">
        <f aca="true" t="shared" si="239" ref="AT128:AT135">"#REF!"</f>
        <v>#REF!</v>
      </c>
      <c r="AU128" s="159" t="e">
        <f aca="true" t="shared" si="240" ref="AU128:AU135">"#REF!"</f>
        <v>#REF!</v>
      </c>
      <c r="AV128" s="159"/>
      <c r="AW128" s="160" t="e">
        <f aca="true" t="shared" si="241" ref="AW128:AW135">"#REF!"</f>
        <v>#REF!</v>
      </c>
      <c r="AX128" s="160" t="e">
        <f aca="true" t="shared" si="242" ref="AX128:AX135">"#REF!"</f>
        <v>#REF!</v>
      </c>
      <c r="AY128" s="160" t="e">
        <f aca="true" t="shared" si="243" ref="AY128:AY135">"#REF!"</f>
        <v>#REF!</v>
      </c>
      <c r="AZ128" s="163" t="e">
        <f aca="true" t="shared" si="244" ref="AZ128:AZ135">"#REF!"</f>
        <v>#REF!</v>
      </c>
      <c r="BA128" s="159" t="e">
        <f aca="true" t="shared" si="245" ref="BA128:BA135">"#REF!"</f>
        <v>#REF!</v>
      </c>
      <c r="BB128" s="159" t="e">
        <f aca="true" t="shared" si="246" ref="BB128:BB135">"#REF!"</f>
        <v>#REF!</v>
      </c>
      <c r="BC128" s="159" t="e">
        <f aca="true" t="shared" si="247" ref="BC128:BC135">"#REF!"</f>
        <v>#REF!</v>
      </c>
      <c r="BD128" s="159" t="e">
        <f aca="true" t="shared" si="248" ref="BD128:BD135">"#REF!"</f>
        <v>#REF!</v>
      </c>
      <c r="BE128" s="159" t="e">
        <f aca="true" t="shared" si="249" ref="BE128:BE135">"#REF!"</f>
        <v>#REF!</v>
      </c>
      <c r="BF128" s="159" t="e">
        <f aca="true" t="shared" si="250" ref="BF128:BF135">"#REF!"</f>
        <v>#REF!</v>
      </c>
      <c r="BG128" s="159" t="e">
        <f aca="true" t="shared" si="251" ref="BG128:BG135">"#REF!"</f>
        <v>#REF!</v>
      </c>
      <c r="BH128" s="159" t="e">
        <f aca="true" t="shared" si="252" ref="BH128:BH135">"#REF!"</f>
        <v>#REF!</v>
      </c>
      <c r="BI128" s="159" t="e">
        <f aca="true" t="shared" si="253" ref="BI128:BI135">"#REF!"</f>
        <v>#REF!</v>
      </c>
      <c r="BJ128" s="159" t="e">
        <f aca="true" t="shared" si="254" ref="BJ128:BJ135">"#REF!"</f>
        <v>#REF!</v>
      </c>
      <c r="BK128" s="86"/>
    </row>
    <row r="129" spans="1:63" ht="15" hidden="1">
      <c r="A129" s="134" t="s">
        <v>71</v>
      </c>
      <c r="B129" s="172" t="e">
        <f t="shared" si="155"/>
        <v>#VALUE!</v>
      </c>
      <c r="C129" s="162" t="e">
        <f t="shared" si="171"/>
        <v>#REF!</v>
      </c>
      <c r="D129" s="162" t="e">
        <f t="shared" si="156"/>
        <v>#VALUE!</v>
      </c>
      <c r="E129" s="226" t="e">
        <f t="shared" si="210"/>
        <v>#REF!</v>
      </c>
      <c r="F129" s="174" t="e">
        <f t="shared" si="211"/>
        <v>#REF!</v>
      </c>
      <c r="G129" s="174" t="e">
        <f t="shared" si="212"/>
        <v>#REF!</v>
      </c>
      <c r="H129" s="174" t="e">
        <f t="shared" si="213"/>
        <v>#REF!</v>
      </c>
      <c r="I129" s="176" t="e">
        <f t="shared" si="214"/>
        <v>#REF!</v>
      </c>
      <c r="J129" s="178" t="e">
        <f t="shared" si="215"/>
        <v>#REF!</v>
      </c>
      <c r="K129" s="160" t="e">
        <f t="shared" si="216"/>
        <v>#REF!</v>
      </c>
      <c r="L129" s="174" t="e">
        <f t="shared" si="217"/>
        <v>#REF!</v>
      </c>
      <c r="M129" s="174" t="e">
        <f t="shared" si="218"/>
        <v>#REF!</v>
      </c>
      <c r="N129" s="175" t="e">
        <f t="shared" si="219"/>
        <v>#REF!</v>
      </c>
      <c r="O129" s="177"/>
      <c r="P129" s="177"/>
      <c r="Q129" s="177"/>
      <c r="R129" s="177"/>
      <c r="S129" s="177"/>
      <c r="T129" s="159" t="e">
        <f t="shared" si="220"/>
        <v>#REF!</v>
      </c>
      <c r="U129" s="160" t="e">
        <f t="shared" si="221"/>
        <v>#REF!</v>
      </c>
      <c r="V129" s="160" t="e">
        <f t="shared" si="222"/>
        <v>#REF!</v>
      </c>
      <c r="W129" s="163" t="e">
        <f t="shared" si="223"/>
        <v>#REF!</v>
      </c>
      <c r="X129" s="177"/>
      <c r="Y129" s="178" t="e">
        <f t="shared" si="224"/>
        <v>#REF!</v>
      </c>
      <c r="Z129" s="179"/>
      <c r="AA129" s="179"/>
      <c r="AB129" s="179"/>
      <c r="AC129" s="160" t="e">
        <f t="shared" si="225"/>
        <v>#REF!</v>
      </c>
      <c r="AD129" s="160" t="e">
        <f t="shared" si="226"/>
        <v>#REF!</v>
      </c>
      <c r="AE129" s="180" t="e">
        <f t="shared" si="227"/>
        <v>#REF!</v>
      </c>
      <c r="AF129" s="180"/>
      <c r="AG129" s="160" t="e">
        <f t="shared" si="228"/>
        <v>#REF!</v>
      </c>
      <c r="AH129" s="160" t="e">
        <f t="shared" si="229"/>
        <v>#REF!</v>
      </c>
      <c r="AI129" s="159" t="e">
        <f t="shared" si="230"/>
        <v>#REF!</v>
      </c>
      <c r="AJ129" s="159" t="e">
        <f t="shared" si="231"/>
        <v>#REF!</v>
      </c>
      <c r="AK129" s="160" t="e">
        <f t="shared" si="232"/>
        <v>#REF!</v>
      </c>
      <c r="AL129" s="160" t="e">
        <f t="shared" si="233"/>
        <v>#REF!</v>
      </c>
      <c r="AM129" s="163" t="e">
        <f t="shared" si="234"/>
        <v>#REF!</v>
      </c>
      <c r="AN129" s="178" t="e">
        <f t="shared" si="235"/>
        <v>#REF!</v>
      </c>
      <c r="AO129" s="159"/>
      <c r="AP129" s="160" t="e">
        <f t="shared" si="236"/>
        <v>#REF!</v>
      </c>
      <c r="AQ129" s="160"/>
      <c r="AR129" s="160" t="e">
        <f t="shared" si="237"/>
        <v>#REF!</v>
      </c>
      <c r="AS129" s="160" t="e">
        <f t="shared" si="238"/>
        <v>#REF!</v>
      </c>
      <c r="AT129" s="163" t="e">
        <f t="shared" si="239"/>
        <v>#REF!</v>
      </c>
      <c r="AU129" s="159" t="e">
        <f t="shared" si="240"/>
        <v>#REF!</v>
      </c>
      <c r="AV129" s="159"/>
      <c r="AW129" s="160" t="e">
        <f t="shared" si="241"/>
        <v>#REF!</v>
      </c>
      <c r="AX129" s="160" t="e">
        <f t="shared" si="242"/>
        <v>#REF!</v>
      </c>
      <c r="AY129" s="160" t="e">
        <f t="shared" si="243"/>
        <v>#REF!</v>
      </c>
      <c r="AZ129" s="163" t="e">
        <f t="shared" si="244"/>
        <v>#REF!</v>
      </c>
      <c r="BA129" s="159" t="e">
        <f t="shared" si="245"/>
        <v>#REF!</v>
      </c>
      <c r="BB129" s="159" t="e">
        <f t="shared" si="246"/>
        <v>#REF!</v>
      </c>
      <c r="BC129" s="159" t="e">
        <f t="shared" si="247"/>
        <v>#REF!</v>
      </c>
      <c r="BD129" s="159" t="e">
        <f t="shared" si="248"/>
        <v>#REF!</v>
      </c>
      <c r="BE129" s="159" t="e">
        <f t="shared" si="249"/>
        <v>#REF!</v>
      </c>
      <c r="BF129" s="159" t="e">
        <f t="shared" si="250"/>
        <v>#REF!</v>
      </c>
      <c r="BG129" s="159" t="e">
        <f t="shared" si="251"/>
        <v>#REF!</v>
      </c>
      <c r="BH129" s="159" t="e">
        <f t="shared" si="252"/>
        <v>#REF!</v>
      </c>
      <c r="BI129" s="159" t="e">
        <f t="shared" si="253"/>
        <v>#REF!</v>
      </c>
      <c r="BJ129" s="159" t="e">
        <f t="shared" si="254"/>
        <v>#REF!</v>
      </c>
      <c r="BK129" s="86"/>
    </row>
    <row r="130" spans="1:63" ht="15" hidden="1">
      <c r="A130" s="134" t="s">
        <v>73</v>
      </c>
      <c r="B130" s="172" t="e">
        <f t="shared" si="155"/>
        <v>#VALUE!</v>
      </c>
      <c r="C130" s="162" t="e">
        <f t="shared" si="171"/>
        <v>#REF!</v>
      </c>
      <c r="D130" s="162" t="e">
        <f t="shared" si="156"/>
        <v>#VALUE!</v>
      </c>
      <c r="E130" s="226" t="e">
        <f t="shared" si="210"/>
        <v>#REF!</v>
      </c>
      <c r="F130" s="174" t="e">
        <f t="shared" si="211"/>
        <v>#REF!</v>
      </c>
      <c r="G130" s="174" t="e">
        <f t="shared" si="212"/>
        <v>#REF!</v>
      </c>
      <c r="H130" s="174" t="e">
        <f t="shared" si="213"/>
        <v>#REF!</v>
      </c>
      <c r="I130" s="176" t="e">
        <f t="shared" si="214"/>
        <v>#REF!</v>
      </c>
      <c r="J130" s="178" t="e">
        <f t="shared" si="215"/>
        <v>#REF!</v>
      </c>
      <c r="K130" s="174" t="e">
        <f t="shared" si="216"/>
        <v>#REF!</v>
      </c>
      <c r="L130" s="174" t="e">
        <f t="shared" si="217"/>
        <v>#REF!</v>
      </c>
      <c r="M130" s="174" t="e">
        <f t="shared" si="218"/>
        <v>#REF!</v>
      </c>
      <c r="N130" s="175" t="e">
        <f t="shared" si="219"/>
        <v>#REF!</v>
      </c>
      <c r="O130" s="177"/>
      <c r="P130" s="177"/>
      <c r="Q130" s="177"/>
      <c r="R130" s="177"/>
      <c r="S130" s="177"/>
      <c r="T130" s="159" t="e">
        <f t="shared" si="220"/>
        <v>#REF!</v>
      </c>
      <c r="U130" s="160" t="e">
        <f t="shared" si="221"/>
        <v>#REF!</v>
      </c>
      <c r="V130" s="160" t="e">
        <f t="shared" si="222"/>
        <v>#REF!</v>
      </c>
      <c r="W130" s="163" t="e">
        <f t="shared" si="223"/>
        <v>#REF!</v>
      </c>
      <c r="X130" s="177"/>
      <c r="Y130" s="178" t="e">
        <f t="shared" si="224"/>
        <v>#REF!</v>
      </c>
      <c r="Z130" s="179"/>
      <c r="AA130" s="179"/>
      <c r="AB130" s="179"/>
      <c r="AC130" s="160" t="e">
        <f t="shared" si="225"/>
        <v>#REF!</v>
      </c>
      <c r="AD130" s="160" t="e">
        <f t="shared" si="226"/>
        <v>#REF!</v>
      </c>
      <c r="AE130" s="180" t="e">
        <f t="shared" si="227"/>
        <v>#REF!</v>
      </c>
      <c r="AF130" s="180"/>
      <c r="AG130" s="160" t="e">
        <f t="shared" si="228"/>
        <v>#REF!</v>
      </c>
      <c r="AH130" s="160" t="e">
        <f t="shared" si="229"/>
        <v>#REF!</v>
      </c>
      <c r="AI130" s="159" t="e">
        <f t="shared" si="230"/>
        <v>#REF!</v>
      </c>
      <c r="AJ130" s="159" t="e">
        <f t="shared" si="231"/>
        <v>#REF!</v>
      </c>
      <c r="AK130" s="160" t="e">
        <f t="shared" si="232"/>
        <v>#REF!</v>
      </c>
      <c r="AL130" s="160" t="e">
        <f t="shared" si="233"/>
        <v>#REF!</v>
      </c>
      <c r="AM130" s="163" t="e">
        <f t="shared" si="234"/>
        <v>#REF!</v>
      </c>
      <c r="AN130" s="178" t="e">
        <f t="shared" si="235"/>
        <v>#REF!</v>
      </c>
      <c r="AO130" s="159"/>
      <c r="AP130" s="160" t="e">
        <f t="shared" si="236"/>
        <v>#REF!</v>
      </c>
      <c r="AQ130" s="160"/>
      <c r="AR130" s="160" t="e">
        <f t="shared" si="237"/>
        <v>#REF!</v>
      </c>
      <c r="AS130" s="160" t="e">
        <f t="shared" si="238"/>
        <v>#REF!</v>
      </c>
      <c r="AT130" s="163" t="e">
        <f t="shared" si="239"/>
        <v>#REF!</v>
      </c>
      <c r="AU130" s="159" t="e">
        <f t="shared" si="240"/>
        <v>#REF!</v>
      </c>
      <c r="AV130" s="159"/>
      <c r="AW130" s="160" t="e">
        <f t="shared" si="241"/>
        <v>#REF!</v>
      </c>
      <c r="AX130" s="160" t="e">
        <f t="shared" si="242"/>
        <v>#REF!</v>
      </c>
      <c r="AY130" s="160" t="e">
        <f t="shared" si="243"/>
        <v>#REF!</v>
      </c>
      <c r="AZ130" s="163" t="e">
        <f t="shared" si="244"/>
        <v>#REF!</v>
      </c>
      <c r="BA130" s="159" t="e">
        <f t="shared" si="245"/>
        <v>#REF!</v>
      </c>
      <c r="BB130" s="159" t="e">
        <f t="shared" si="246"/>
        <v>#REF!</v>
      </c>
      <c r="BC130" s="159" t="e">
        <f t="shared" si="247"/>
        <v>#REF!</v>
      </c>
      <c r="BD130" s="159" t="e">
        <f t="shared" si="248"/>
        <v>#REF!</v>
      </c>
      <c r="BE130" s="159" t="e">
        <f t="shared" si="249"/>
        <v>#REF!</v>
      </c>
      <c r="BF130" s="159" t="e">
        <f t="shared" si="250"/>
        <v>#REF!</v>
      </c>
      <c r="BG130" s="159" t="e">
        <f t="shared" si="251"/>
        <v>#REF!</v>
      </c>
      <c r="BH130" s="159" t="e">
        <f t="shared" si="252"/>
        <v>#REF!</v>
      </c>
      <c r="BI130" s="159" t="e">
        <f t="shared" si="253"/>
        <v>#REF!</v>
      </c>
      <c r="BJ130" s="159" t="e">
        <f t="shared" si="254"/>
        <v>#REF!</v>
      </c>
      <c r="BK130" s="86"/>
    </row>
    <row r="131" spans="1:63" ht="15" hidden="1">
      <c r="A131" s="134" t="s">
        <v>74</v>
      </c>
      <c r="B131" s="172" t="e">
        <f t="shared" si="155"/>
        <v>#VALUE!</v>
      </c>
      <c r="C131" s="162" t="e">
        <f t="shared" si="171"/>
        <v>#REF!</v>
      </c>
      <c r="D131" s="162" t="e">
        <f t="shared" si="156"/>
        <v>#VALUE!</v>
      </c>
      <c r="E131" s="226" t="e">
        <f t="shared" si="210"/>
        <v>#REF!</v>
      </c>
      <c r="F131" s="174" t="e">
        <f t="shared" si="211"/>
        <v>#REF!</v>
      </c>
      <c r="G131" s="174" t="e">
        <f t="shared" si="212"/>
        <v>#REF!</v>
      </c>
      <c r="H131" s="174" t="e">
        <f t="shared" si="213"/>
        <v>#REF!</v>
      </c>
      <c r="I131" s="176" t="e">
        <f t="shared" si="214"/>
        <v>#REF!</v>
      </c>
      <c r="J131" s="178" t="e">
        <f t="shared" si="215"/>
        <v>#REF!</v>
      </c>
      <c r="K131" s="174" t="e">
        <f t="shared" si="216"/>
        <v>#REF!</v>
      </c>
      <c r="L131" s="174" t="e">
        <f t="shared" si="217"/>
        <v>#REF!</v>
      </c>
      <c r="M131" s="174" t="e">
        <f t="shared" si="218"/>
        <v>#REF!</v>
      </c>
      <c r="N131" s="175" t="e">
        <f t="shared" si="219"/>
        <v>#REF!</v>
      </c>
      <c r="O131" s="177"/>
      <c r="P131" s="177"/>
      <c r="Q131" s="177"/>
      <c r="R131" s="177"/>
      <c r="S131" s="177"/>
      <c r="T131" s="159" t="e">
        <f t="shared" si="220"/>
        <v>#REF!</v>
      </c>
      <c r="U131" s="160" t="e">
        <f t="shared" si="221"/>
        <v>#REF!</v>
      </c>
      <c r="V131" s="160" t="e">
        <f t="shared" si="222"/>
        <v>#REF!</v>
      </c>
      <c r="W131" s="163" t="e">
        <f t="shared" si="223"/>
        <v>#REF!</v>
      </c>
      <c r="X131" s="177"/>
      <c r="Y131" s="178" t="e">
        <f t="shared" si="224"/>
        <v>#REF!</v>
      </c>
      <c r="Z131" s="179"/>
      <c r="AA131" s="179"/>
      <c r="AB131" s="179"/>
      <c r="AC131" s="160" t="e">
        <f t="shared" si="225"/>
        <v>#REF!</v>
      </c>
      <c r="AD131" s="160" t="e">
        <f t="shared" si="226"/>
        <v>#REF!</v>
      </c>
      <c r="AE131" s="180" t="e">
        <f t="shared" si="227"/>
        <v>#REF!</v>
      </c>
      <c r="AF131" s="180"/>
      <c r="AG131" s="160" t="e">
        <f t="shared" si="228"/>
        <v>#REF!</v>
      </c>
      <c r="AH131" s="160" t="e">
        <f t="shared" si="229"/>
        <v>#REF!</v>
      </c>
      <c r="AI131" s="159" t="e">
        <f t="shared" si="230"/>
        <v>#REF!</v>
      </c>
      <c r="AJ131" s="159" t="e">
        <f t="shared" si="231"/>
        <v>#REF!</v>
      </c>
      <c r="AK131" s="160" t="e">
        <f t="shared" si="232"/>
        <v>#REF!</v>
      </c>
      <c r="AL131" s="160" t="e">
        <f t="shared" si="233"/>
        <v>#REF!</v>
      </c>
      <c r="AM131" s="163" t="e">
        <f t="shared" si="234"/>
        <v>#REF!</v>
      </c>
      <c r="AN131" s="178" t="e">
        <f t="shared" si="235"/>
        <v>#REF!</v>
      </c>
      <c r="AO131" s="159"/>
      <c r="AP131" s="160" t="e">
        <f t="shared" si="236"/>
        <v>#REF!</v>
      </c>
      <c r="AQ131" s="160"/>
      <c r="AR131" s="160" t="e">
        <f t="shared" si="237"/>
        <v>#REF!</v>
      </c>
      <c r="AS131" s="160" t="e">
        <f t="shared" si="238"/>
        <v>#REF!</v>
      </c>
      <c r="AT131" s="163" t="e">
        <f t="shared" si="239"/>
        <v>#REF!</v>
      </c>
      <c r="AU131" s="159" t="e">
        <f t="shared" si="240"/>
        <v>#REF!</v>
      </c>
      <c r="AV131" s="159"/>
      <c r="AW131" s="160" t="e">
        <f t="shared" si="241"/>
        <v>#REF!</v>
      </c>
      <c r="AX131" s="160" t="e">
        <f t="shared" si="242"/>
        <v>#REF!</v>
      </c>
      <c r="AY131" s="160" t="e">
        <f t="shared" si="243"/>
        <v>#REF!</v>
      </c>
      <c r="AZ131" s="163" t="e">
        <f t="shared" si="244"/>
        <v>#REF!</v>
      </c>
      <c r="BA131" s="159" t="e">
        <f t="shared" si="245"/>
        <v>#REF!</v>
      </c>
      <c r="BB131" s="159" t="e">
        <f t="shared" si="246"/>
        <v>#REF!</v>
      </c>
      <c r="BC131" s="159" t="e">
        <f t="shared" si="247"/>
        <v>#REF!</v>
      </c>
      <c r="BD131" s="159" t="e">
        <f t="shared" si="248"/>
        <v>#REF!</v>
      </c>
      <c r="BE131" s="159" t="e">
        <f t="shared" si="249"/>
        <v>#REF!</v>
      </c>
      <c r="BF131" s="159" t="e">
        <f t="shared" si="250"/>
        <v>#REF!</v>
      </c>
      <c r="BG131" s="159" t="e">
        <f t="shared" si="251"/>
        <v>#REF!</v>
      </c>
      <c r="BH131" s="159" t="e">
        <f t="shared" si="252"/>
        <v>#REF!</v>
      </c>
      <c r="BI131" s="159" t="e">
        <f t="shared" si="253"/>
        <v>#REF!</v>
      </c>
      <c r="BJ131" s="159" t="e">
        <f t="shared" si="254"/>
        <v>#REF!</v>
      </c>
      <c r="BK131" s="86"/>
    </row>
    <row r="132" spans="1:63" ht="15" hidden="1">
      <c r="A132" s="110" t="s">
        <v>72</v>
      </c>
      <c r="B132" s="172" t="e">
        <f t="shared" si="155"/>
        <v>#VALUE!</v>
      </c>
      <c r="C132" s="162">
        <v>0</v>
      </c>
      <c r="D132" s="162" t="e">
        <f t="shared" si="156"/>
        <v>#VALUE!</v>
      </c>
      <c r="E132" s="226" t="e">
        <f t="shared" si="210"/>
        <v>#REF!</v>
      </c>
      <c r="F132" s="174" t="e">
        <f t="shared" si="211"/>
        <v>#REF!</v>
      </c>
      <c r="G132" s="174" t="e">
        <f t="shared" si="212"/>
        <v>#REF!</v>
      </c>
      <c r="H132" s="174" t="e">
        <f t="shared" si="213"/>
        <v>#REF!</v>
      </c>
      <c r="I132" s="176" t="e">
        <f t="shared" si="214"/>
        <v>#REF!</v>
      </c>
      <c r="J132" s="178" t="e">
        <f t="shared" si="215"/>
        <v>#REF!</v>
      </c>
      <c r="K132" s="174" t="e">
        <f t="shared" si="216"/>
        <v>#REF!</v>
      </c>
      <c r="L132" s="174" t="e">
        <f t="shared" si="217"/>
        <v>#REF!</v>
      </c>
      <c r="M132" s="174" t="e">
        <f t="shared" si="218"/>
        <v>#REF!</v>
      </c>
      <c r="N132" s="175" t="e">
        <f t="shared" si="219"/>
        <v>#REF!</v>
      </c>
      <c r="O132" s="177"/>
      <c r="P132" s="177"/>
      <c r="Q132" s="177"/>
      <c r="R132" s="177"/>
      <c r="S132" s="177"/>
      <c r="T132" s="159" t="e">
        <f t="shared" si="220"/>
        <v>#REF!</v>
      </c>
      <c r="U132" s="160" t="e">
        <f t="shared" si="221"/>
        <v>#REF!</v>
      </c>
      <c r="V132" s="160" t="e">
        <f t="shared" si="222"/>
        <v>#REF!</v>
      </c>
      <c r="W132" s="163" t="e">
        <f t="shared" si="223"/>
        <v>#REF!</v>
      </c>
      <c r="X132" s="177"/>
      <c r="Y132" s="178" t="e">
        <f t="shared" si="224"/>
        <v>#REF!</v>
      </c>
      <c r="Z132" s="179"/>
      <c r="AA132" s="179"/>
      <c r="AB132" s="179"/>
      <c r="AC132" s="160" t="e">
        <f t="shared" si="225"/>
        <v>#REF!</v>
      </c>
      <c r="AD132" s="160" t="e">
        <f t="shared" si="226"/>
        <v>#REF!</v>
      </c>
      <c r="AE132" s="180" t="e">
        <f t="shared" si="227"/>
        <v>#REF!</v>
      </c>
      <c r="AF132" s="180"/>
      <c r="AG132" s="160" t="e">
        <f t="shared" si="228"/>
        <v>#REF!</v>
      </c>
      <c r="AH132" s="160" t="e">
        <f t="shared" si="229"/>
        <v>#REF!</v>
      </c>
      <c r="AI132" s="159" t="e">
        <f t="shared" si="230"/>
        <v>#REF!</v>
      </c>
      <c r="AJ132" s="159" t="e">
        <f t="shared" si="231"/>
        <v>#REF!</v>
      </c>
      <c r="AK132" s="160" t="e">
        <f t="shared" si="232"/>
        <v>#REF!</v>
      </c>
      <c r="AL132" s="160" t="e">
        <f t="shared" si="233"/>
        <v>#REF!</v>
      </c>
      <c r="AM132" s="163" t="e">
        <f t="shared" si="234"/>
        <v>#REF!</v>
      </c>
      <c r="AN132" s="178" t="e">
        <f t="shared" si="235"/>
        <v>#REF!</v>
      </c>
      <c r="AO132" s="159"/>
      <c r="AP132" s="160" t="e">
        <f t="shared" si="236"/>
        <v>#REF!</v>
      </c>
      <c r="AQ132" s="160"/>
      <c r="AR132" s="160" t="e">
        <f t="shared" si="237"/>
        <v>#REF!</v>
      </c>
      <c r="AS132" s="160" t="e">
        <f t="shared" si="238"/>
        <v>#REF!</v>
      </c>
      <c r="AT132" s="163" t="e">
        <f t="shared" si="239"/>
        <v>#REF!</v>
      </c>
      <c r="AU132" s="159" t="e">
        <f t="shared" si="240"/>
        <v>#REF!</v>
      </c>
      <c r="AV132" s="159"/>
      <c r="AW132" s="160" t="e">
        <f t="shared" si="241"/>
        <v>#REF!</v>
      </c>
      <c r="AX132" s="160" t="e">
        <f t="shared" si="242"/>
        <v>#REF!</v>
      </c>
      <c r="AY132" s="160" t="e">
        <f t="shared" si="243"/>
        <v>#REF!</v>
      </c>
      <c r="AZ132" s="163" t="e">
        <f t="shared" si="244"/>
        <v>#REF!</v>
      </c>
      <c r="BA132" s="159" t="e">
        <f t="shared" si="245"/>
        <v>#REF!</v>
      </c>
      <c r="BB132" s="159" t="e">
        <f t="shared" si="246"/>
        <v>#REF!</v>
      </c>
      <c r="BC132" s="159" t="e">
        <f t="shared" si="247"/>
        <v>#REF!</v>
      </c>
      <c r="BD132" s="159" t="e">
        <f t="shared" si="248"/>
        <v>#REF!</v>
      </c>
      <c r="BE132" s="159" t="e">
        <f t="shared" si="249"/>
        <v>#REF!</v>
      </c>
      <c r="BF132" s="159" t="e">
        <f t="shared" si="250"/>
        <v>#REF!</v>
      </c>
      <c r="BG132" s="159" t="e">
        <f t="shared" si="251"/>
        <v>#REF!</v>
      </c>
      <c r="BH132" s="159" t="e">
        <f t="shared" si="252"/>
        <v>#REF!</v>
      </c>
      <c r="BI132" s="159" t="e">
        <f t="shared" si="253"/>
        <v>#REF!</v>
      </c>
      <c r="BJ132" s="159" t="e">
        <f t="shared" si="254"/>
        <v>#REF!</v>
      </c>
      <c r="BK132" s="86"/>
    </row>
    <row r="133" spans="1:63" ht="15" hidden="1">
      <c r="A133" s="110" t="s">
        <v>75</v>
      </c>
      <c r="B133" s="172" t="e">
        <f t="shared" si="155"/>
        <v>#VALUE!</v>
      </c>
      <c r="C133" s="162" t="e">
        <f>"#REF!"</f>
        <v>#REF!</v>
      </c>
      <c r="D133" s="162" t="e">
        <f t="shared" si="156"/>
        <v>#VALUE!</v>
      </c>
      <c r="E133" s="226" t="e">
        <f t="shared" si="210"/>
        <v>#REF!</v>
      </c>
      <c r="F133" s="174" t="e">
        <f t="shared" si="211"/>
        <v>#REF!</v>
      </c>
      <c r="G133" s="174" t="e">
        <f t="shared" si="212"/>
        <v>#REF!</v>
      </c>
      <c r="H133" s="174" t="e">
        <f t="shared" si="213"/>
        <v>#REF!</v>
      </c>
      <c r="I133" s="176" t="e">
        <f t="shared" si="214"/>
        <v>#REF!</v>
      </c>
      <c r="J133" s="178" t="e">
        <f t="shared" si="215"/>
        <v>#REF!</v>
      </c>
      <c r="K133" s="174" t="e">
        <f t="shared" si="216"/>
        <v>#REF!</v>
      </c>
      <c r="L133" s="174" t="e">
        <f t="shared" si="217"/>
        <v>#REF!</v>
      </c>
      <c r="M133" s="174" t="e">
        <f t="shared" si="218"/>
        <v>#REF!</v>
      </c>
      <c r="N133" s="175" t="e">
        <f t="shared" si="219"/>
        <v>#REF!</v>
      </c>
      <c r="O133" s="177"/>
      <c r="P133" s="177"/>
      <c r="Q133" s="177"/>
      <c r="R133" s="177"/>
      <c r="S133" s="177"/>
      <c r="T133" s="159" t="e">
        <f t="shared" si="220"/>
        <v>#REF!</v>
      </c>
      <c r="U133" s="160" t="e">
        <f t="shared" si="221"/>
        <v>#REF!</v>
      </c>
      <c r="V133" s="160" t="e">
        <f t="shared" si="222"/>
        <v>#REF!</v>
      </c>
      <c r="W133" s="163" t="e">
        <f t="shared" si="223"/>
        <v>#REF!</v>
      </c>
      <c r="X133" s="177"/>
      <c r="Y133" s="178" t="e">
        <f t="shared" si="224"/>
        <v>#REF!</v>
      </c>
      <c r="Z133" s="179"/>
      <c r="AA133" s="179"/>
      <c r="AB133" s="179"/>
      <c r="AC133" s="160" t="e">
        <f t="shared" si="225"/>
        <v>#REF!</v>
      </c>
      <c r="AD133" s="160" t="e">
        <f t="shared" si="226"/>
        <v>#REF!</v>
      </c>
      <c r="AE133" s="180" t="e">
        <f t="shared" si="227"/>
        <v>#REF!</v>
      </c>
      <c r="AF133" s="180"/>
      <c r="AG133" s="160" t="e">
        <f t="shared" si="228"/>
        <v>#REF!</v>
      </c>
      <c r="AH133" s="160" t="e">
        <f t="shared" si="229"/>
        <v>#REF!</v>
      </c>
      <c r="AI133" s="159" t="e">
        <f t="shared" si="230"/>
        <v>#REF!</v>
      </c>
      <c r="AJ133" s="159" t="e">
        <f t="shared" si="231"/>
        <v>#REF!</v>
      </c>
      <c r="AK133" s="160" t="e">
        <f t="shared" si="232"/>
        <v>#REF!</v>
      </c>
      <c r="AL133" s="160" t="e">
        <f t="shared" si="233"/>
        <v>#REF!</v>
      </c>
      <c r="AM133" s="163" t="e">
        <f t="shared" si="234"/>
        <v>#REF!</v>
      </c>
      <c r="AN133" s="178" t="e">
        <f t="shared" si="235"/>
        <v>#REF!</v>
      </c>
      <c r="AO133" s="159"/>
      <c r="AP133" s="160" t="e">
        <f t="shared" si="236"/>
        <v>#REF!</v>
      </c>
      <c r="AQ133" s="160"/>
      <c r="AR133" s="160" t="e">
        <f t="shared" si="237"/>
        <v>#REF!</v>
      </c>
      <c r="AS133" s="160" t="e">
        <f t="shared" si="238"/>
        <v>#REF!</v>
      </c>
      <c r="AT133" s="163" t="e">
        <f t="shared" si="239"/>
        <v>#REF!</v>
      </c>
      <c r="AU133" s="159" t="e">
        <f t="shared" si="240"/>
        <v>#REF!</v>
      </c>
      <c r="AV133" s="159"/>
      <c r="AW133" s="160" t="e">
        <f t="shared" si="241"/>
        <v>#REF!</v>
      </c>
      <c r="AX133" s="160" t="e">
        <f t="shared" si="242"/>
        <v>#REF!</v>
      </c>
      <c r="AY133" s="160" t="e">
        <f t="shared" si="243"/>
        <v>#REF!</v>
      </c>
      <c r="AZ133" s="163" t="e">
        <f t="shared" si="244"/>
        <v>#REF!</v>
      </c>
      <c r="BA133" s="159" t="e">
        <f t="shared" si="245"/>
        <v>#REF!</v>
      </c>
      <c r="BB133" s="159" t="e">
        <f t="shared" si="246"/>
        <v>#REF!</v>
      </c>
      <c r="BC133" s="159" t="e">
        <f t="shared" si="247"/>
        <v>#REF!</v>
      </c>
      <c r="BD133" s="159" t="e">
        <f t="shared" si="248"/>
        <v>#REF!</v>
      </c>
      <c r="BE133" s="159" t="e">
        <f t="shared" si="249"/>
        <v>#REF!</v>
      </c>
      <c r="BF133" s="159" t="e">
        <f t="shared" si="250"/>
        <v>#REF!</v>
      </c>
      <c r="BG133" s="159" t="e">
        <f t="shared" si="251"/>
        <v>#REF!</v>
      </c>
      <c r="BH133" s="159" t="e">
        <f t="shared" si="252"/>
        <v>#REF!</v>
      </c>
      <c r="BI133" s="159" t="e">
        <f t="shared" si="253"/>
        <v>#REF!</v>
      </c>
      <c r="BJ133" s="159" t="e">
        <f t="shared" si="254"/>
        <v>#REF!</v>
      </c>
      <c r="BK133" s="86"/>
    </row>
    <row r="134" spans="1:63" ht="15" hidden="1">
      <c r="A134" s="134" t="s">
        <v>76</v>
      </c>
      <c r="B134" s="172" t="e">
        <f t="shared" si="155"/>
        <v>#VALUE!</v>
      </c>
      <c r="C134" s="162" t="e">
        <f>C133</f>
        <v>#REF!</v>
      </c>
      <c r="D134" s="162" t="e">
        <f t="shared" si="156"/>
        <v>#VALUE!</v>
      </c>
      <c r="E134" s="226" t="e">
        <f t="shared" si="210"/>
        <v>#REF!</v>
      </c>
      <c r="F134" s="174" t="e">
        <f t="shared" si="211"/>
        <v>#REF!</v>
      </c>
      <c r="G134" s="160" t="e">
        <f t="shared" si="212"/>
        <v>#REF!</v>
      </c>
      <c r="H134" s="174" t="e">
        <f t="shared" si="213"/>
        <v>#REF!</v>
      </c>
      <c r="I134" s="176" t="e">
        <f t="shared" si="214"/>
        <v>#REF!</v>
      </c>
      <c r="J134" s="178" t="e">
        <f t="shared" si="215"/>
        <v>#REF!</v>
      </c>
      <c r="K134" s="160" t="e">
        <f t="shared" si="216"/>
        <v>#REF!</v>
      </c>
      <c r="L134" s="160" t="e">
        <f t="shared" si="217"/>
        <v>#REF!</v>
      </c>
      <c r="M134" s="174" t="e">
        <f t="shared" si="218"/>
        <v>#REF!</v>
      </c>
      <c r="N134" s="175" t="e">
        <f t="shared" si="219"/>
        <v>#REF!</v>
      </c>
      <c r="O134" s="177"/>
      <c r="P134" s="177"/>
      <c r="Q134" s="177"/>
      <c r="R134" s="177"/>
      <c r="S134" s="177"/>
      <c r="T134" s="159" t="e">
        <f t="shared" si="220"/>
        <v>#REF!</v>
      </c>
      <c r="U134" s="160" t="e">
        <f t="shared" si="221"/>
        <v>#REF!</v>
      </c>
      <c r="V134" s="160" t="e">
        <f t="shared" si="222"/>
        <v>#REF!</v>
      </c>
      <c r="W134" s="163" t="e">
        <f t="shared" si="223"/>
        <v>#REF!</v>
      </c>
      <c r="X134" s="177"/>
      <c r="Y134" s="178" t="e">
        <f t="shared" si="224"/>
        <v>#REF!</v>
      </c>
      <c r="Z134" s="179"/>
      <c r="AA134" s="179"/>
      <c r="AB134" s="179"/>
      <c r="AC134" s="160" t="e">
        <f t="shared" si="225"/>
        <v>#REF!</v>
      </c>
      <c r="AD134" s="160" t="e">
        <f t="shared" si="226"/>
        <v>#REF!</v>
      </c>
      <c r="AE134" s="180" t="e">
        <f t="shared" si="227"/>
        <v>#REF!</v>
      </c>
      <c r="AF134" s="180"/>
      <c r="AG134" s="160" t="e">
        <f t="shared" si="228"/>
        <v>#REF!</v>
      </c>
      <c r="AH134" s="160" t="e">
        <f t="shared" si="229"/>
        <v>#REF!</v>
      </c>
      <c r="AI134" s="159" t="e">
        <f t="shared" si="230"/>
        <v>#REF!</v>
      </c>
      <c r="AJ134" s="159" t="e">
        <f t="shared" si="231"/>
        <v>#REF!</v>
      </c>
      <c r="AK134" s="160" t="e">
        <f t="shared" si="232"/>
        <v>#REF!</v>
      </c>
      <c r="AL134" s="160" t="e">
        <f t="shared" si="233"/>
        <v>#REF!</v>
      </c>
      <c r="AM134" s="163" t="e">
        <f t="shared" si="234"/>
        <v>#REF!</v>
      </c>
      <c r="AN134" s="178" t="e">
        <f t="shared" si="235"/>
        <v>#REF!</v>
      </c>
      <c r="AO134" s="159"/>
      <c r="AP134" s="160" t="e">
        <f t="shared" si="236"/>
        <v>#REF!</v>
      </c>
      <c r="AQ134" s="160"/>
      <c r="AR134" s="160" t="e">
        <f t="shared" si="237"/>
        <v>#REF!</v>
      </c>
      <c r="AS134" s="160" t="e">
        <f t="shared" si="238"/>
        <v>#REF!</v>
      </c>
      <c r="AT134" s="163" t="e">
        <f t="shared" si="239"/>
        <v>#REF!</v>
      </c>
      <c r="AU134" s="159" t="e">
        <f t="shared" si="240"/>
        <v>#REF!</v>
      </c>
      <c r="AV134" s="159"/>
      <c r="AW134" s="160" t="e">
        <f t="shared" si="241"/>
        <v>#REF!</v>
      </c>
      <c r="AX134" s="160" t="e">
        <f t="shared" si="242"/>
        <v>#REF!</v>
      </c>
      <c r="AY134" s="160" t="e">
        <f t="shared" si="243"/>
        <v>#REF!</v>
      </c>
      <c r="AZ134" s="163" t="e">
        <f t="shared" si="244"/>
        <v>#REF!</v>
      </c>
      <c r="BA134" s="159" t="e">
        <f t="shared" si="245"/>
        <v>#REF!</v>
      </c>
      <c r="BB134" s="159" t="e">
        <f t="shared" si="246"/>
        <v>#REF!</v>
      </c>
      <c r="BC134" s="159" t="e">
        <f t="shared" si="247"/>
        <v>#REF!</v>
      </c>
      <c r="BD134" s="159" t="e">
        <f t="shared" si="248"/>
        <v>#REF!</v>
      </c>
      <c r="BE134" s="159" t="e">
        <f t="shared" si="249"/>
        <v>#REF!</v>
      </c>
      <c r="BF134" s="159" t="e">
        <f t="shared" si="250"/>
        <v>#REF!</v>
      </c>
      <c r="BG134" s="159" t="e">
        <f t="shared" si="251"/>
        <v>#REF!</v>
      </c>
      <c r="BH134" s="159" t="e">
        <f t="shared" si="252"/>
        <v>#REF!</v>
      </c>
      <c r="BI134" s="159" t="e">
        <f t="shared" si="253"/>
        <v>#REF!</v>
      </c>
      <c r="BJ134" s="159" t="e">
        <f t="shared" si="254"/>
        <v>#REF!</v>
      </c>
      <c r="BK134" s="86"/>
    </row>
    <row r="135" spans="1:63" ht="15" hidden="1">
      <c r="A135" s="135" t="s">
        <v>72</v>
      </c>
      <c r="B135" s="181" t="e">
        <f t="shared" si="155"/>
        <v>#VALUE!</v>
      </c>
      <c r="C135" s="230" t="e">
        <f>C134</f>
        <v>#REF!</v>
      </c>
      <c r="D135" s="230" t="e">
        <f t="shared" si="156"/>
        <v>#VALUE!</v>
      </c>
      <c r="E135" s="231" t="e">
        <f t="shared" si="210"/>
        <v>#REF!</v>
      </c>
      <c r="F135" s="183" t="e">
        <f t="shared" si="211"/>
        <v>#REF!</v>
      </c>
      <c r="G135" s="187" t="e">
        <f t="shared" si="212"/>
        <v>#REF!</v>
      </c>
      <c r="H135" s="183" t="e">
        <f t="shared" si="213"/>
        <v>#REF!</v>
      </c>
      <c r="I135" s="185" t="e">
        <f t="shared" si="214"/>
        <v>#REF!</v>
      </c>
      <c r="J135" s="190" t="e">
        <f t="shared" si="215"/>
        <v>#REF!</v>
      </c>
      <c r="K135" s="187" t="e">
        <f t="shared" si="216"/>
        <v>#REF!</v>
      </c>
      <c r="L135" s="187" t="e">
        <f t="shared" si="217"/>
        <v>#REF!</v>
      </c>
      <c r="M135" s="183" t="e">
        <f t="shared" si="218"/>
        <v>#REF!</v>
      </c>
      <c r="N135" s="184" t="e">
        <f t="shared" si="219"/>
        <v>#REF!</v>
      </c>
      <c r="O135" s="189"/>
      <c r="P135" s="189"/>
      <c r="Q135" s="189"/>
      <c r="R135" s="189"/>
      <c r="S135" s="189"/>
      <c r="T135" s="186" t="e">
        <f t="shared" si="220"/>
        <v>#REF!</v>
      </c>
      <c r="U135" s="187" t="e">
        <f t="shared" si="221"/>
        <v>#REF!</v>
      </c>
      <c r="V135" s="187" t="e">
        <f t="shared" si="222"/>
        <v>#REF!</v>
      </c>
      <c r="W135" s="188" t="e">
        <f t="shared" si="223"/>
        <v>#REF!</v>
      </c>
      <c r="X135" s="189"/>
      <c r="Y135" s="190" t="e">
        <f t="shared" si="224"/>
        <v>#REF!</v>
      </c>
      <c r="Z135" s="191"/>
      <c r="AA135" s="191"/>
      <c r="AB135" s="191"/>
      <c r="AC135" s="187" t="e">
        <f t="shared" si="225"/>
        <v>#REF!</v>
      </c>
      <c r="AD135" s="187" t="e">
        <f t="shared" si="226"/>
        <v>#REF!</v>
      </c>
      <c r="AE135" s="192" t="e">
        <f t="shared" si="227"/>
        <v>#REF!</v>
      </c>
      <c r="AF135" s="192"/>
      <c r="AG135" s="187" t="e">
        <f t="shared" si="228"/>
        <v>#REF!</v>
      </c>
      <c r="AH135" s="187" t="e">
        <f t="shared" si="229"/>
        <v>#REF!</v>
      </c>
      <c r="AI135" s="159" t="e">
        <f t="shared" si="230"/>
        <v>#REF!</v>
      </c>
      <c r="AJ135" s="186" t="e">
        <f t="shared" si="231"/>
        <v>#REF!</v>
      </c>
      <c r="AK135" s="187" t="e">
        <f t="shared" si="232"/>
        <v>#REF!</v>
      </c>
      <c r="AL135" s="187" t="e">
        <f t="shared" si="233"/>
        <v>#REF!</v>
      </c>
      <c r="AM135" s="188" t="e">
        <f t="shared" si="234"/>
        <v>#REF!</v>
      </c>
      <c r="AN135" s="190" t="e">
        <f t="shared" si="235"/>
        <v>#REF!</v>
      </c>
      <c r="AO135" s="186"/>
      <c r="AP135" s="187" t="e">
        <f t="shared" si="236"/>
        <v>#REF!</v>
      </c>
      <c r="AQ135" s="187"/>
      <c r="AR135" s="187" t="e">
        <f t="shared" si="237"/>
        <v>#REF!</v>
      </c>
      <c r="AS135" s="187" t="e">
        <f t="shared" si="238"/>
        <v>#REF!</v>
      </c>
      <c r="AT135" s="188" t="e">
        <f t="shared" si="239"/>
        <v>#REF!</v>
      </c>
      <c r="AU135" s="186" t="e">
        <f t="shared" si="240"/>
        <v>#REF!</v>
      </c>
      <c r="AV135" s="186"/>
      <c r="AW135" s="187" t="e">
        <f t="shared" si="241"/>
        <v>#REF!</v>
      </c>
      <c r="AX135" s="187" t="e">
        <f t="shared" si="242"/>
        <v>#REF!</v>
      </c>
      <c r="AY135" s="187" t="e">
        <f t="shared" si="243"/>
        <v>#REF!</v>
      </c>
      <c r="AZ135" s="188" t="e">
        <f t="shared" si="244"/>
        <v>#REF!</v>
      </c>
      <c r="BA135" s="159" t="e">
        <f t="shared" si="245"/>
        <v>#REF!</v>
      </c>
      <c r="BB135" s="159" t="e">
        <f t="shared" si="246"/>
        <v>#REF!</v>
      </c>
      <c r="BC135" s="159" t="e">
        <f t="shared" si="247"/>
        <v>#REF!</v>
      </c>
      <c r="BD135" s="159" t="e">
        <f t="shared" si="248"/>
        <v>#REF!</v>
      </c>
      <c r="BE135" s="159" t="e">
        <f t="shared" si="249"/>
        <v>#REF!</v>
      </c>
      <c r="BF135" s="159" t="e">
        <f t="shared" si="250"/>
        <v>#REF!</v>
      </c>
      <c r="BG135" s="159" t="e">
        <f t="shared" si="251"/>
        <v>#REF!</v>
      </c>
      <c r="BH135" s="159" t="e">
        <f t="shared" si="252"/>
        <v>#REF!</v>
      </c>
      <c r="BI135" s="159" t="e">
        <f t="shared" si="253"/>
        <v>#REF!</v>
      </c>
      <c r="BJ135" s="159" t="e">
        <f t="shared" si="254"/>
        <v>#REF!</v>
      </c>
      <c r="BK135" s="86"/>
    </row>
    <row r="136" spans="1:63" ht="15" hidden="1">
      <c r="A136" s="130" t="s">
        <v>77</v>
      </c>
      <c r="B136" s="196" t="e">
        <f t="shared" si="155"/>
        <v>#VALUE!</v>
      </c>
      <c r="C136" s="197"/>
      <c r="D136" s="197" t="e">
        <f>D117+D127+D128+D129+D130+D131+D134+D135</f>
        <v>#VALUE!</v>
      </c>
      <c r="E136" s="232"/>
      <c r="F136" s="199"/>
      <c r="G136" s="199"/>
      <c r="H136" s="199"/>
      <c r="I136" s="233"/>
      <c r="J136" s="198"/>
      <c r="K136" s="199"/>
      <c r="L136" s="199"/>
      <c r="M136" s="199"/>
      <c r="N136" s="200"/>
      <c r="O136" s="205"/>
      <c r="P136" s="205"/>
      <c r="Q136" s="205"/>
      <c r="R136" s="205"/>
      <c r="S136" s="205"/>
      <c r="T136" s="202"/>
      <c r="U136" s="203"/>
      <c r="V136" s="203"/>
      <c r="W136" s="204"/>
      <c r="X136" s="205"/>
      <c r="Y136" s="202" t="e">
        <f>Y117+Y127+Y128+Y129+Y130+Y131+Y134+Y135</f>
        <v>#VALUE!</v>
      </c>
      <c r="Z136" s="206"/>
      <c r="AA136" s="206"/>
      <c r="AB136" s="206"/>
      <c r="AC136" s="203"/>
      <c r="AD136" s="203"/>
      <c r="AE136" s="204"/>
      <c r="AF136" s="207"/>
      <c r="AG136" s="197"/>
      <c r="AH136" s="197"/>
      <c r="AI136" s="197" t="e">
        <f>AI117+AI127+AI128+AI129+AI130+AI131+AI134+AI135</f>
        <v>#VALUE!</v>
      </c>
      <c r="AJ136" s="202"/>
      <c r="AK136" s="203"/>
      <c r="AL136" s="203"/>
      <c r="AM136" s="204"/>
      <c r="AN136" s="202"/>
      <c r="AO136" s="208"/>
      <c r="AP136" s="203"/>
      <c r="AQ136" s="203"/>
      <c r="AR136" s="203"/>
      <c r="AS136" s="203"/>
      <c r="AT136" s="204"/>
      <c r="AU136" s="208"/>
      <c r="AV136" s="208"/>
      <c r="AW136" s="203"/>
      <c r="AX136" s="203"/>
      <c r="AY136" s="203"/>
      <c r="AZ136" s="204"/>
      <c r="BA136" s="202"/>
      <c r="BB136" s="203"/>
      <c r="BC136" s="203"/>
      <c r="BD136" s="203"/>
      <c r="BE136" s="204"/>
      <c r="BF136" s="208"/>
      <c r="BG136" s="203"/>
      <c r="BH136" s="203"/>
      <c r="BI136" s="203"/>
      <c r="BJ136" s="204"/>
      <c r="BK136" s="86"/>
    </row>
  </sheetData>
  <sheetProtection selectLockedCells="1" selectUnlockedCells="1"/>
  <printOptions/>
  <pageMargins left="0.7083333333333334" right="0.7083333333333334" top="0.7479166666666667" bottom="0.7479166666666667" header="0.5118110236220472" footer="0.5118110236220472"/>
  <pageSetup horizontalDpi="300" verticalDpi="300" orientation="landscape" pageOrder="overThenDown" paperSiz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167"/>
  <sheetViews>
    <sheetView view="pageBreakPreview" zoomScaleSheetLayoutView="100" zoomScalePageLayoutView="0" workbookViewId="0" topLeftCell="A1">
      <selection activeCell="A1" sqref="A1"/>
    </sheetView>
  </sheetViews>
  <sheetFormatPr defaultColWidth="8.00390625" defaultRowHeight="14.25"/>
  <cols>
    <col min="1" max="1" width="31.375" style="1" customWidth="1"/>
    <col min="2" max="2" width="11.625" style="1" customWidth="1"/>
    <col min="3" max="3" width="11.75390625" style="1" customWidth="1"/>
    <col min="4" max="4" width="10.75390625" style="1" customWidth="1"/>
    <col min="5" max="5" width="8.00390625" style="1" customWidth="1"/>
    <col min="6" max="6" width="8.875" style="1" customWidth="1"/>
    <col min="7" max="9" width="8.00390625" style="1" customWidth="1"/>
    <col min="10" max="35" width="8.00390625" style="1" hidden="1" customWidth="1"/>
    <col min="36" max="36" width="10.50390625" style="1" customWidth="1"/>
    <col min="37" max="37" width="11.50390625" style="1" customWidth="1"/>
    <col min="38" max="39" width="10.50390625" style="1" customWidth="1"/>
    <col min="40" max="40" width="11.125" style="1" customWidth="1"/>
    <col min="41" max="44" width="10.50390625" style="1" customWidth="1"/>
    <col min="45" max="49" width="8.00390625" style="1" hidden="1" customWidth="1"/>
    <col min="50" max="60" width="10.50390625" style="1" customWidth="1"/>
    <col min="61" max="65" width="8.00390625" style="1" hidden="1" customWidth="1"/>
    <col min="66" max="16384" width="8.00390625" style="1" customWidth="1"/>
  </cols>
  <sheetData>
    <row r="1" spans="1:29" ht="15.75">
      <c r="A1" s="4" t="s">
        <v>112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65" ht="30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X2" s="5"/>
      <c r="Y2" s="5"/>
      <c r="Z2" s="5"/>
      <c r="AA2" s="5" t="s">
        <v>5</v>
      </c>
      <c r="AB2" s="5"/>
      <c r="AC2" s="5"/>
      <c r="BJ2" s="6" t="s">
        <v>6</v>
      </c>
      <c r="BK2" s="7">
        <v>249</v>
      </c>
      <c r="BM2" s="1">
        <f>BK2-15</f>
        <v>234</v>
      </c>
    </row>
    <row r="3" spans="1:63" ht="30" customHeight="1">
      <c r="A3" s="4" t="s">
        <v>113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BJ3" s="8" t="s">
        <v>8</v>
      </c>
      <c r="BK3" s="9">
        <v>42</v>
      </c>
    </row>
    <row r="4" spans="1:63" ht="17.25" customHeight="1">
      <c r="A4" s="4" t="s">
        <v>114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BJ4" s="8" t="s">
        <v>10</v>
      </c>
      <c r="BK4" s="9">
        <v>12</v>
      </c>
    </row>
    <row r="5" spans="1:63" ht="23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BJ5" s="8" t="s">
        <v>11</v>
      </c>
      <c r="BK5" s="10">
        <v>0.5</v>
      </c>
    </row>
    <row r="6" spans="1:63" ht="48" customHeight="1" hidden="1">
      <c r="A6" s="5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BJ6" s="8" t="s">
        <v>13</v>
      </c>
      <c r="BK6" s="9">
        <v>6.6</v>
      </c>
    </row>
    <row r="7" spans="1:63" ht="23.25" customHeight="1" hidden="1">
      <c r="A7" s="1" t="s">
        <v>14</v>
      </c>
      <c r="BJ7" s="8" t="s">
        <v>5</v>
      </c>
      <c r="BK7" s="9">
        <v>60</v>
      </c>
    </row>
    <row r="8" spans="1:63" s="17" customFormat="1" ht="60.75" customHeight="1" hidden="1">
      <c r="A8" s="11" t="s">
        <v>15</v>
      </c>
      <c r="B8" s="12" t="s">
        <v>16</v>
      </c>
      <c r="C8" s="12" t="s">
        <v>17</v>
      </c>
      <c r="D8" s="12" t="s">
        <v>18</v>
      </c>
      <c r="E8" s="12" t="s">
        <v>19</v>
      </c>
      <c r="F8" s="13"/>
      <c r="G8" s="13"/>
      <c r="H8" s="13"/>
      <c r="I8" s="14"/>
      <c r="J8" s="12" t="s">
        <v>20</v>
      </c>
      <c r="K8" s="13"/>
      <c r="L8" s="13"/>
      <c r="M8" s="13"/>
      <c r="N8" s="14"/>
      <c r="O8" s="12" t="s">
        <v>21</v>
      </c>
      <c r="P8" s="13"/>
      <c r="Q8" s="13"/>
      <c r="R8" s="13"/>
      <c r="S8" s="14"/>
      <c r="T8" s="12" t="s">
        <v>22</v>
      </c>
      <c r="U8" s="13"/>
      <c r="V8" s="13"/>
      <c r="W8" s="13"/>
      <c r="X8" s="14"/>
      <c r="Y8" s="11" t="s">
        <v>23</v>
      </c>
      <c r="Z8" s="15"/>
      <c r="AA8" s="15"/>
      <c r="AB8" s="15"/>
      <c r="AC8" s="15"/>
      <c r="AD8" s="15"/>
      <c r="AE8" s="15"/>
      <c r="AF8" s="15"/>
      <c r="AG8" s="15"/>
      <c r="AH8" s="15"/>
      <c r="AI8" s="16"/>
      <c r="AJ8" s="11" t="s">
        <v>24</v>
      </c>
      <c r="AK8" s="15"/>
      <c r="AL8" s="15"/>
      <c r="AM8" s="16"/>
      <c r="AN8" s="12" t="s">
        <v>25</v>
      </c>
      <c r="AO8" s="13"/>
      <c r="AP8" s="13"/>
      <c r="AQ8" s="13"/>
      <c r="AR8" s="14"/>
      <c r="AS8" s="12" t="s">
        <v>26</v>
      </c>
      <c r="AT8" s="13"/>
      <c r="AU8" s="13"/>
      <c r="AV8" s="13"/>
      <c r="AW8" s="14"/>
      <c r="AX8" s="12" t="s">
        <v>85</v>
      </c>
      <c r="AY8" s="13"/>
      <c r="AZ8" s="13"/>
      <c r="BA8" s="13"/>
      <c r="BB8" s="14"/>
      <c r="BC8" s="12" t="s">
        <v>86</v>
      </c>
      <c r="BD8" s="13"/>
      <c r="BE8" s="13"/>
      <c r="BF8" s="13"/>
      <c r="BG8" s="14"/>
      <c r="BJ8" s="18" t="s">
        <v>29</v>
      </c>
      <c r="BK8" s="19">
        <v>0.923</v>
      </c>
    </row>
    <row r="9" spans="1:59" s="17" customFormat="1" ht="15" hidden="1">
      <c r="A9" s="20"/>
      <c r="B9" s="21"/>
      <c r="C9" s="21"/>
      <c r="D9" s="21"/>
      <c r="E9" s="22"/>
      <c r="F9" s="23"/>
      <c r="G9" s="23"/>
      <c r="H9" s="23"/>
      <c r="I9" s="24"/>
      <c r="J9" s="22"/>
      <c r="K9" s="23"/>
      <c r="L9" s="23"/>
      <c r="M9" s="23"/>
      <c r="N9" s="24"/>
      <c r="O9" s="22"/>
      <c r="P9" s="23"/>
      <c r="Q9" s="23"/>
      <c r="R9" s="23"/>
      <c r="S9" s="24"/>
      <c r="T9" s="22"/>
      <c r="U9" s="23"/>
      <c r="V9" s="23"/>
      <c r="W9" s="23"/>
      <c r="X9" s="24"/>
      <c r="Y9" s="25"/>
      <c r="Z9" s="26"/>
      <c r="AA9" s="26"/>
      <c r="AB9" s="26"/>
      <c r="AC9" s="26"/>
      <c r="AD9" s="26"/>
      <c r="AE9" s="26"/>
      <c r="AF9" s="26"/>
      <c r="AG9" s="26"/>
      <c r="AH9" s="26"/>
      <c r="AI9" s="27"/>
      <c r="AJ9" s="25"/>
      <c r="AK9" s="26"/>
      <c r="AL9" s="26"/>
      <c r="AM9" s="27"/>
      <c r="AN9" s="22"/>
      <c r="AO9" s="23"/>
      <c r="AP9" s="23"/>
      <c r="AQ9" s="23"/>
      <c r="AR9" s="24"/>
      <c r="AS9" s="22"/>
      <c r="AT9" s="23"/>
      <c r="AU9" s="23"/>
      <c r="AV9" s="23"/>
      <c r="AW9" s="24"/>
      <c r="AX9" s="22"/>
      <c r="AY9" s="23"/>
      <c r="AZ9" s="23"/>
      <c r="BA9" s="23"/>
      <c r="BB9" s="24"/>
      <c r="BC9" s="22"/>
      <c r="BD9" s="23"/>
      <c r="BE9" s="23"/>
      <c r="BF9" s="23"/>
      <c r="BG9" s="24"/>
    </row>
    <row r="10" spans="1:59" s="17" customFormat="1" ht="15" hidden="1">
      <c r="A10" s="20"/>
      <c r="B10" s="21"/>
      <c r="C10" s="21"/>
      <c r="D10" s="21"/>
      <c r="E10" s="28"/>
      <c r="F10" s="29"/>
      <c r="G10" s="29"/>
      <c r="H10" s="29"/>
      <c r="I10" s="30"/>
      <c r="J10" s="28"/>
      <c r="K10" s="29"/>
      <c r="L10" s="29"/>
      <c r="M10" s="29"/>
      <c r="N10" s="30"/>
      <c r="O10" s="28"/>
      <c r="P10" s="29"/>
      <c r="Q10" s="29"/>
      <c r="R10" s="29"/>
      <c r="S10" s="30"/>
      <c r="T10" s="28"/>
      <c r="U10" s="29"/>
      <c r="V10" s="29"/>
      <c r="W10" s="29"/>
      <c r="X10" s="30"/>
      <c r="Y10" s="31"/>
      <c r="Z10" s="32"/>
      <c r="AA10" s="32"/>
      <c r="AB10" s="32"/>
      <c r="AC10" s="32"/>
      <c r="AD10" s="32"/>
      <c r="AE10" s="32"/>
      <c r="AF10" s="32"/>
      <c r="AG10" s="32"/>
      <c r="AH10" s="32"/>
      <c r="AI10" s="33"/>
      <c r="AJ10" s="31"/>
      <c r="AK10" s="32"/>
      <c r="AL10" s="32"/>
      <c r="AM10" s="33"/>
      <c r="AN10" s="28"/>
      <c r="AO10" s="29"/>
      <c r="AP10" s="29"/>
      <c r="AQ10" s="29"/>
      <c r="AR10" s="30"/>
      <c r="AS10" s="28"/>
      <c r="AT10" s="29"/>
      <c r="AU10" s="29"/>
      <c r="AV10" s="29"/>
      <c r="AW10" s="30"/>
      <c r="AX10" s="28"/>
      <c r="AY10" s="29"/>
      <c r="AZ10" s="29"/>
      <c r="BA10" s="29"/>
      <c r="BB10" s="30"/>
      <c r="BC10" s="28"/>
      <c r="BD10" s="29"/>
      <c r="BE10" s="29"/>
      <c r="BF10" s="29"/>
      <c r="BG10" s="30"/>
    </row>
    <row r="11" spans="1:59" s="17" customFormat="1" ht="15" customHeight="1" hidden="1">
      <c r="A11" s="20"/>
      <c r="B11" s="21"/>
      <c r="C11" s="21"/>
      <c r="D11" s="21"/>
      <c r="E11" s="11" t="s">
        <v>30</v>
      </c>
      <c r="F11" s="34" t="s">
        <v>31</v>
      </c>
      <c r="G11" s="34" t="s">
        <v>32</v>
      </c>
      <c r="H11" s="34" t="s">
        <v>33</v>
      </c>
      <c r="I11" s="34" t="s">
        <v>34</v>
      </c>
      <c r="J11" s="11" t="s">
        <v>30</v>
      </c>
      <c r="K11" s="34" t="s">
        <v>31</v>
      </c>
      <c r="L11" s="34" t="s">
        <v>35</v>
      </c>
      <c r="M11" s="34" t="s">
        <v>33</v>
      </c>
      <c r="N11" s="34" t="s">
        <v>34</v>
      </c>
      <c r="O11" s="36" t="s">
        <v>36</v>
      </c>
      <c r="P11" s="37" t="s">
        <v>37</v>
      </c>
      <c r="Q11" s="37" t="s">
        <v>38</v>
      </c>
      <c r="R11" s="38" t="s">
        <v>39</v>
      </c>
      <c r="S11" s="39" t="s">
        <v>40</v>
      </c>
      <c r="T11" s="34" t="s">
        <v>36</v>
      </c>
      <c r="U11" s="34" t="s">
        <v>37</v>
      </c>
      <c r="V11" s="34" t="s">
        <v>38</v>
      </c>
      <c r="W11" s="41" t="s">
        <v>39</v>
      </c>
      <c r="X11" s="34" t="s">
        <v>40</v>
      </c>
      <c r="Y11" s="36" t="s">
        <v>41</v>
      </c>
      <c r="Z11" s="42"/>
      <c r="AA11" s="43"/>
      <c r="AB11" s="40" t="s">
        <v>42</v>
      </c>
      <c r="AC11" s="34" t="s">
        <v>43</v>
      </c>
      <c r="AD11" s="34" t="s">
        <v>44</v>
      </c>
      <c r="AE11" s="34" t="s">
        <v>104</v>
      </c>
      <c r="AF11" s="34" t="s">
        <v>46</v>
      </c>
      <c r="AG11" s="34" t="s">
        <v>105</v>
      </c>
      <c r="AH11" s="34" t="s">
        <v>106</v>
      </c>
      <c r="AI11" s="34" t="s">
        <v>49</v>
      </c>
      <c r="AJ11" s="34" t="s">
        <v>36</v>
      </c>
      <c r="AK11" s="34" t="s">
        <v>37</v>
      </c>
      <c r="AL11" s="34" t="s">
        <v>38</v>
      </c>
      <c r="AM11" s="41" t="s">
        <v>39</v>
      </c>
      <c r="AN11" s="12" t="s">
        <v>51</v>
      </c>
      <c r="AO11" s="12" t="s">
        <v>52</v>
      </c>
      <c r="AP11" s="12" t="s">
        <v>53</v>
      </c>
      <c r="AQ11" s="12" t="s">
        <v>54</v>
      </c>
      <c r="AR11" s="12" t="s">
        <v>55</v>
      </c>
      <c r="AS11" s="12" t="s">
        <v>51</v>
      </c>
      <c r="AT11" s="12" t="s">
        <v>52</v>
      </c>
      <c r="AU11" s="12" t="s">
        <v>53</v>
      </c>
      <c r="AV11" s="12" t="s">
        <v>54</v>
      </c>
      <c r="AW11" s="12" t="s">
        <v>55</v>
      </c>
      <c r="AX11" s="12" t="s">
        <v>51</v>
      </c>
      <c r="AY11" s="12" t="s">
        <v>52</v>
      </c>
      <c r="AZ11" s="12" t="s">
        <v>53</v>
      </c>
      <c r="BA11" s="12" t="s">
        <v>54</v>
      </c>
      <c r="BB11" s="12" t="s">
        <v>55</v>
      </c>
      <c r="BC11" s="12" t="s">
        <v>51</v>
      </c>
      <c r="BD11" s="12" t="s">
        <v>52</v>
      </c>
      <c r="BE11" s="12" t="s">
        <v>53</v>
      </c>
      <c r="BF11" s="12" t="s">
        <v>54</v>
      </c>
      <c r="BG11" s="12" t="s">
        <v>55</v>
      </c>
    </row>
    <row r="12" spans="1:59" s="17" customFormat="1" ht="15" hidden="1">
      <c r="A12" s="20"/>
      <c r="B12" s="21"/>
      <c r="C12" s="21"/>
      <c r="D12" s="21"/>
      <c r="E12" s="20"/>
      <c r="F12" s="46"/>
      <c r="G12" s="46"/>
      <c r="H12" s="46"/>
      <c r="I12" s="46"/>
      <c r="J12" s="20"/>
      <c r="K12" s="46"/>
      <c r="L12" s="46"/>
      <c r="M12" s="46"/>
      <c r="N12" s="46"/>
      <c r="O12" s="54"/>
      <c r="P12" s="242"/>
      <c r="Q12" s="242"/>
      <c r="R12" s="243"/>
      <c r="S12" s="244"/>
      <c r="T12" s="46"/>
      <c r="U12" s="46"/>
      <c r="V12" s="46"/>
      <c r="W12" s="53"/>
      <c r="X12" s="46"/>
      <c r="Y12" s="54"/>
      <c r="Z12" s="55"/>
      <c r="AA12" s="56"/>
      <c r="AB12" s="52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53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</row>
    <row r="13" spans="1:59" s="17" customFormat="1" ht="15">
      <c r="A13" s="20"/>
      <c r="B13" s="21"/>
      <c r="C13" s="21"/>
      <c r="D13" s="21"/>
      <c r="E13" s="20"/>
      <c r="F13" s="46"/>
      <c r="G13" s="46"/>
      <c r="H13" s="46"/>
      <c r="I13" s="46"/>
      <c r="J13" s="20"/>
      <c r="K13" s="46"/>
      <c r="L13" s="46"/>
      <c r="M13" s="46"/>
      <c r="N13" s="46"/>
      <c r="O13" s="54"/>
      <c r="P13" s="242"/>
      <c r="Q13" s="242"/>
      <c r="R13" s="243"/>
      <c r="S13" s="244"/>
      <c r="T13" s="46"/>
      <c r="U13" s="46"/>
      <c r="V13" s="46"/>
      <c r="W13" s="53"/>
      <c r="X13" s="46"/>
      <c r="Y13" s="54"/>
      <c r="Z13" s="55"/>
      <c r="AA13" s="56"/>
      <c r="AB13" s="52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53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</row>
    <row r="14" spans="1:59" s="17" customFormat="1" ht="15">
      <c r="A14" s="20"/>
      <c r="B14" s="21"/>
      <c r="C14" s="21"/>
      <c r="D14" s="21"/>
      <c r="E14" s="20"/>
      <c r="F14" s="46"/>
      <c r="G14" s="46"/>
      <c r="H14" s="46"/>
      <c r="I14" s="46"/>
      <c r="J14" s="20"/>
      <c r="K14" s="46"/>
      <c r="L14" s="46"/>
      <c r="M14" s="46"/>
      <c r="N14" s="46"/>
      <c r="O14" s="54"/>
      <c r="P14" s="242"/>
      <c r="Q14" s="242"/>
      <c r="R14" s="243"/>
      <c r="S14" s="244"/>
      <c r="T14" s="46"/>
      <c r="U14" s="46"/>
      <c r="V14" s="46"/>
      <c r="W14" s="53"/>
      <c r="X14" s="46"/>
      <c r="Y14" s="54"/>
      <c r="Z14" s="55"/>
      <c r="AA14" s="56"/>
      <c r="AB14" s="52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53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</row>
    <row r="15" spans="1:59" s="17" customFormat="1" ht="87" customHeight="1" hidden="1">
      <c r="A15" s="58"/>
      <c r="B15" s="57"/>
      <c r="C15" s="57"/>
      <c r="D15" s="57"/>
      <c r="E15" s="58"/>
      <c r="F15" s="59"/>
      <c r="G15" s="59"/>
      <c r="H15" s="59"/>
      <c r="I15" s="59"/>
      <c r="J15" s="58"/>
      <c r="K15" s="59"/>
      <c r="L15" s="59"/>
      <c r="M15" s="59"/>
      <c r="N15" s="59"/>
      <c r="O15" s="67"/>
      <c r="P15" s="259"/>
      <c r="Q15" s="259"/>
      <c r="R15" s="260"/>
      <c r="S15" s="261"/>
      <c r="T15" s="59"/>
      <c r="U15" s="59"/>
      <c r="V15" s="59"/>
      <c r="W15" s="66"/>
      <c r="X15" s="59"/>
      <c r="Y15" s="67"/>
      <c r="Z15" s="68"/>
      <c r="AA15" s="69"/>
      <c r="AB15" s="65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66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</row>
    <row r="16" spans="1:60" ht="15" hidden="1">
      <c r="A16" s="140" t="s">
        <v>62</v>
      </c>
      <c r="B16" s="262">
        <f>B17+B18+B19+B20+B21+B22+B23+B24+B25</f>
        <v>14.25</v>
      </c>
      <c r="C16" s="142">
        <f>(BK2-(BK3-BK4)*BK5)*BK6*BK7*BK8</f>
        <v>85528.87199999999</v>
      </c>
      <c r="D16" s="142">
        <f>D17+D18+D19+D20+D21+D22+D23+D24+D25</f>
        <v>1218788.25</v>
      </c>
      <c r="E16" s="143"/>
      <c r="F16" s="144"/>
      <c r="G16" s="106"/>
      <c r="H16" s="144"/>
      <c r="I16" s="145"/>
      <c r="J16" s="143"/>
      <c r="K16" s="144"/>
      <c r="L16" s="144"/>
      <c r="M16" s="144"/>
      <c r="N16" s="146"/>
      <c r="O16" s="105"/>
      <c r="P16" s="100"/>
      <c r="Q16" s="100"/>
      <c r="R16" s="100"/>
      <c r="S16" s="107"/>
      <c r="T16" s="147"/>
      <c r="U16" s="144"/>
      <c r="V16" s="144"/>
      <c r="W16" s="145"/>
      <c r="X16" s="148"/>
      <c r="Y16" s="143">
        <f>Y17+Y18+Y19+Y20+Y21+Y22+Y23+Y24+Y25</f>
        <v>59095.70249967889</v>
      </c>
      <c r="Z16" s="144"/>
      <c r="AA16" s="144"/>
      <c r="AB16" s="144"/>
      <c r="AC16" s="144"/>
      <c r="AD16" s="144"/>
      <c r="AE16" s="146"/>
      <c r="AF16" s="108"/>
      <c r="AG16" s="100"/>
      <c r="AH16" s="100"/>
      <c r="AI16" s="99">
        <f>AI17+AI18+AI19+AI20+AI21+AI22+AI23+AI24+AI25</f>
        <v>252.5457371781149</v>
      </c>
      <c r="AJ16" s="147"/>
      <c r="AK16" s="144"/>
      <c r="AL16" s="144"/>
      <c r="AM16" s="145"/>
      <c r="AN16" s="143"/>
      <c r="AO16" s="144"/>
      <c r="AP16" s="144"/>
      <c r="AQ16" s="144"/>
      <c r="AR16" s="145"/>
      <c r="AS16" s="147"/>
      <c r="AT16" s="144"/>
      <c r="AU16" s="144"/>
      <c r="AV16" s="144"/>
      <c r="AW16" s="145"/>
      <c r="AX16" s="147"/>
      <c r="AY16" s="144"/>
      <c r="AZ16" s="144"/>
      <c r="BA16" s="144"/>
      <c r="BB16" s="145"/>
      <c r="BC16" s="147"/>
      <c r="BD16" s="144"/>
      <c r="BE16" s="144"/>
      <c r="BF16" s="144"/>
      <c r="BG16" s="145"/>
      <c r="BH16" s="86"/>
    </row>
    <row r="17" spans="1:60" ht="15" hidden="1">
      <c r="A17" s="110" t="s">
        <v>63</v>
      </c>
      <c r="B17" s="111">
        <v>1.5</v>
      </c>
      <c r="C17" s="98">
        <f aca="true" t="shared" si="0" ref="C17:C35">ROUND(C16,0)</f>
        <v>85529</v>
      </c>
      <c r="D17" s="98">
        <f aca="true" t="shared" si="1" ref="D17:D26">B17*C17</f>
        <v>128293.5</v>
      </c>
      <c r="E17" s="112">
        <f aca="true" t="shared" si="2" ref="E17:E26">D17/S17</f>
        <v>23.649980291683093</v>
      </c>
      <c r="F17" s="102">
        <v>30</v>
      </c>
      <c r="G17" s="113">
        <f aca="true" t="shared" si="3" ref="G17:G23">F17/1.3</f>
        <v>23.076923076923077</v>
      </c>
      <c r="H17" s="102">
        <f aca="true" t="shared" si="4" ref="H17:H26">F17</f>
        <v>30</v>
      </c>
      <c r="I17" s="114">
        <f aca="true" t="shared" si="5" ref="I17:I26">G17/1.3</f>
        <v>17.75147928994083</v>
      </c>
      <c r="J17" s="112">
        <f aca="true" t="shared" si="6" ref="J17:J26">D17/X17</f>
        <v>15.766653527788728</v>
      </c>
      <c r="K17" s="102">
        <f aca="true" t="shared" si="7" ref="K17:K23">F17/1.5</f>
        <v>20</v>
      </c>
      <c r="L17" s="102">
        <f aca="true" t="shared" si="8" ref="L17:L23">K17/1.3</f>
        <v>15.384615384615383</v>
      </c>
      <c r="M17" s="102">
        <f aca="true" t="shared" si="9" ref="M17:M26">H17/1.5</f>
        <v>20</v>
      </c>
      <c r="N17" s="115">
        <f aca="true" t="shared" si="10" ref="N17:N26">I17/1.5</f>
        <v>11.834319526627219</v>
      </c>
      <c r="O17" s="112">
        <f aca="true" t="shared" si="11" ref="O17:O26">(D17*AJ17/100)/F17</f>
        <v>1625.051</v>
      </c>
      <c r="P17" s="102">
        <f aca="true" t="shared" si="12" ref="P17:P26">(D17*AK17/100)/G17</f>
        <v>1779.0031999999999</v>
      </c>
      <c r="Q17" s="102">
        <f aca="true" t="shared" si="13" ref="Q17:Q26">(D17*AL17/100)/H17</f>
        <v>213.82250000000002</v>
      </c>
      <c r="R17" s="102">
        <f aca="true" t="shared" si="14" ref="R17:R26">(D17*AM17/100)/I17</f>
        <v>1806.800125</v>
      </c>
      <c r="S17" s="114">
        <f aca="true" t="shared" si="15" ref="S17:S26">O17+P17+Q17+R17</f>
        <v>5424.676825</v>
      </c>
      <c r="T17" s="101">
        <f aca="true" t="shared" si="16" ref="T17:T26">(D17*AJ17/100)/K17</f>
        <v>2437.5765</v>
      </c>
      <c r="U17" s="101">
        <f aca="true" t="shared" si="17" ref="U17:U26">(D17*AK17/100)/L17</f>
        <v>2668.5048</v>
      </c>
      <c r="V17" s="101">
        <f aca="true" t="shared" si="18" ref="V17:V23">(D17*AL17/100)/M17</f>
        <v>320.73375</v>
      </c>
      <c r="W17" s="101">
        <f aca="true" t="shared" si="19" ref="W17:W23">(D17*AM17/100)/N17</f>
        <v>2710.2001875</v>
      </c>
      <c r="X17" s="116">
        <f aca="true" t="shared" si="20" ref="X17:X26">T17+U17+V17+W17</f>
        <v>8137.0152375</v>
      </c>
      <c r="Y17" s="112">
        <f aca="true" t="shared" si="21" ref="Y17:Y26">D17/E17</f>
        <v>5424.676825</v>
      </c>
      <c r="Z17" s="113"/>
      <c r="AA17" s="113"/>
      <c r="AB17" s="113">
        <f aca="true" t="shared" si="22" ref="AB17:AB26">D17/J17</f>
        <v>8137.0152375</v>
      </c>
      <c r="AC17" s="102">
        <f aca="true" t="shared" si="23" ref="AC17:AC26">C17/E17</f>
        <v>3616.4512166666664</v>
      </c>
      <c r="AD17" s="102">
        <f aca="true" t="shared" si="24" ref="AD17:AD26">AC17/$BM$2</f>
        <v>15.454919729344729</v>
      </c>
      <c r="AE17" s="115">
        <f aca="true" t="shared" si="25" ref="AE17:AE26">AD17*1.5</f>
        <v>23.182379594017092</v>
      </c>
      <c r="AF17" s="115">
        <f aca="true" t="shared" si="26" ref="AF17:AF26">C17/J17/$BM$2</f>
        <v>23.182379594017092</v>
      </c>
      <c r="AG17" s="102">
        <f aca="true" t="shared" si="27" ref="AG17:AG26">AD17/4</f>
        <v>3.8637299323361822</v>
      </c>
      <c r="AH17" s="102">
        <f aca="true" t="shared" si="28" ref="AH17:AH26">AD17/2</f>
        <v>7.7274598646723645</v>
      </c>
      <c r="AI17" s="99">
        <f aca="true" t="shared" si="29" ref="AI17:AI26">AD17*B17</f>
        <v>23.182379594017092</v>
      </c>
      <c r="AJ17" s="101">
        <v>38</v>
      </c>
      <c r="AK17" s="102">
        <f aca="true" t="shared" si="30" ref="AK17:AK27">100-AJ17-AL17-AM17</f>
        <v>32</v>
      </c>
      <c r="AL17" s="102">
        <v>5</v>
      </c>
      <c r="AM17" s="114">
        <v>25</v>
      </c>
      <c r="AN17" s="112">
        <f aca="true" t="shared" si="31" ref="AN17:AN27">AO17+AP17+AQ17+AR17</f>
        <v>15.45491972934473</v>
      </c>
      <c r="AO17" s="102">
        <f aca="true" t="shared" si="32" ref="AO17:AO27">AD17*AJ17%</f>
        <v>5.872869497150997</v>
      </c>
      <c r="AP17" s="102">
        <f aca="true" t="shared" si="33" ref="AP17:AP27">AD17*AK17%</f>
        <v>4.945574313390313</v>
      </c>
      <c r="AQ17" s="102">
        <f aca="true" t="shared" si="34" ref="AQ17:AQ27">AD17*AL17%</f>
        <v>0.7727459864672365</v>
      </c>
      <c r="AR17" s="114">
        <f aca="true" t="shared" si="35" ref="AR17:AR27">AD17*AM17%</f>
        <v>3.8637299323361822</v>
      </c>
      <c r="AS17" s="101">
        <f aca="true" t="shared" si="36" ref="AS17:AS26">AT17+AU17+AV17+AW17</f>
        <v>23.182379594017092</v>
      </c>
      <c r="AT17" s="102">
        <f aca="true" t="shared" si="37" ref="AT17:AT28">AE17*AJ17%</f>
        <v>8.809304245726496</v>
      </c>
      <c r="AU17" s="102">
        <f aca="true" t="shared" si="38" ref="AU17:AU27">AE17*AK17%</f>
        <v>7.41836147008547</v>
      </c>
      <c r="AV17" s="102">
        <f aca="true" t="shared" si="39" ref="AV17:AV27">AE17*AL17%</f>
        <v>1.1591189797008548</v>
      </c>
      <c r="AW17" s="114">
        <f aca="true" t="shared" si="40" ref="AW17:AW27">AE17*AM17%</f>
        <v>5.795594898504273</v>
      </c>
      <c r="AX17" s="101">
        <f aca="true" t="shared" si="41" ref="AX17:AX26">AY17+AZ17+BA17+BB17</f>
        <v>3.8637299323361827</v>
      </c>
      <c r="AY17" s="102">
        <f aca="true" t="shared" si="42" ref="AY17:AY27">AG17*AJ17%</f>
        <v>1.4682173742877493</v>
      </c>
      <c r="AZ17" s="102">
        <f aca="true" t="shared" si="43" ref="AZ17:AZ27">AG17*AK17%</f>
        <v>1.2363935783475783</v>
      </c>
      <c r="BA17" s="102">
        <f aca="true" t="shared" si="44" ref="BA17:BA27">AG17*AL17%</f>
        <v>0.19318649661680912</v>
      </c>
      <c r="BB17" s="102">
        <f aca="true" t="shared" si="45" ref="BB17:BB27">AG17*AM17%</f>
        <v>0.9659324830840456</v>
      </c>
      <c r="BC17" s="101">
        <f aca="true" t="shared" si="46" ref="BC17:BC26">BD17+BE17+BF17+BG17</f>
        <v>7.727459864672365</v>
      </c>
      <c r="BD17" s="102">
        <f aca="true" t="shared" si="47" ref="BD17:BD26">AH17*AJ17%</f>
        <v>2.9364347485754987</v>
      </c>
      <c r="BE17" s="102">
        <f aca="true" t="shared" si="48" ref="BE17:BE26">AH17*AK17%</f>
        <v>2.4727871566951567</v>
      </c>
      <c r="BF17" s="102">
        <f aca="true" t="shared" si="49" ref="BF17:BF26">AH17*AL17%</f>
        <v>0.38637299323361823</v>
      </c>
      <c r="BG17" s="102">
        <f aca="true" t="shared" si="50" ref="BG17:BG26">AH17*AM17%</f>
        <v>1.9318649661680911</v>
      </c>
      <c r="BH17" s="86"/>
    </row>
    <row r="18" spans="1:60" ht="15" hidden="1">
      <c r="A18" s="110" t="s">
        <v>64</v>
      </c>
      <c r="B18" s="111">
        <v>1.5</v>
      </c>
      <c r="C18" s="98">
        <f t="shared" si="0"/>
        <v>85529</v>
      </c>
      <c r="D18" s="98">
        <f t="shared" si="1"/>
        <v>128293.5</v>
      </c>
      <c r="E18" s="112">
        <f t="shared" si="2"/>
        <v>19.4325689856199</v>
      </c>
      <c r="F18" s="102">
        <v>25</v>
      </c>
      <c r="G18" s="113">
        <f t="shared" si="3"/>
        <v>19.23076923076923</v>
      </c>
      <c r="H18" s="102">
        <f t="shared" si="4"/>
        <v>25</v>
      </c>
      <c r="I18" s="114">
        <f t="shared" si="5"/>
        <v>14.792899408284022</v>
      </c>
      <c r="J18" s="112">
        <f t="shared" si="6"/>
        <v>12.955045990413264</v>
      </c>
      <c r="K18" s="102">
        <f t="shared" si="7"/>
        <v>16.666666666666668</v>
      </c>
      <c r="L18" s="102">
        <f t="shared" si="8"/>
        <v>12.820512820512821</v>
      </c>
      <c r="M18" s="102">
        <f t="shared" si="9"/>
        <v>16.666666666666668</v>
      </c>
      <c r="N18" s="115">
        <f t="shared" si="10"/>
        <v>9.861932938856015</v>
      </c>
      <c r="O18" s="112">
        <f t="shared" si="11"/>
        <v>1642.1568</v>
      </c>
      <c r="P18" s="102">
        <f t="shared" si="12"/>
        <v>2535.07956</v>
      </c>
      <c r="Q18" s="102">
        <f t="shared" si="13"/>
        <v>256.587</v>
      </c>
      <c r="R18" s="102">
        <f t="shared" si="14"/>
        <v>2168.16015</v>
      </c>
      <c r="S18" s="114">
        <f t="shared" si="15"/>
        <v>6601.98351</v>
      </c>
      <c r="T18" s="101">
        <f t="shared" si="16"/>
        <v>2463.2351999999996</v>
      </c>
      <c r="U18" s="101">
        <f t="shared" si="17"/>
        <v>3802.6193399999997</v>
      </c>
      <c r="V18" s="101">
        <f t="shared" si="18"/>
        <v>384.8805</v>
      </c>
      <c r="W18" s="101">
        <f t="shared" si="19"/>
        <v>3252.2402250000005</v>
      </c>
      <c r="X18" s="116">
        <f t="shared" si="20"/>
        <v>9902.975265000001</v>
      </c>
      <c r="Y18" s="112">
        <f t="shared" si="21"/>
        <v>6601.98351</v>
      </c>
      <c r="Z18" s="113"/>
      <c r="AA18" s="113"/>
      <c r="AB18" s="113">
        <f t="shared" si="22"/>
        <v>9902.975265000001</v>
      </c>
      <c r="AC18" s="102">
        <f t="shared" si="23"/>
        <v>4401.32234</v>
      </c>
      <c r="AD18" s="102">
        <f t="shared" si="24"/>
        <v>18.809069829059826</v>
      </c>
      <c r="AE18" s="115">
        <f t="shared" si="25"/>
        <v>28.21360474358974</v>
      </c>
      <c r="AF18" s="115">
        <f t="shared" si="26"/>
        <v>28.213604743589748</v>
      </c>
      <c r="AG18" s="102">
        <f t="shared" si="27"/>
        <v>4.7022674572649565</v>
      </c>
      <c r="AH18" s="102">
        <f t="shared" si="28"/>
        <v>9.404534914529913</v>
      </c>
      <c r="AI18" s="99">
        <f t="shared" si="29"/>
        <v>28.21360474358974</v>
      </c>
      <c r="AJ18" s="101">
        <v>32</v>
      </c>
      <c r="AK18" s="102">
        <f t="shared" si="30"/>
        <v>38</v>
      </c>
      <c r="AL18" s="102">
        <v>5</v>
      </c>
      <c r="AM18" s="114">
        <v>25</v>
      </c>
      <c r="AN18" s="112">
        <f t="shared" si="31"/>
        <v>18.809069829059826</v>
      </c>
      <c r="AO18" s="102">
        <f t="shared" si="32"/>
        <v>6.018902345299145</v>
      </c>
      <c r="AP18" s="102">
        <f t="shared" si="33"/>
        <v>7.147446535042734</v>
      </c>
      <c r="AQ18" s="102">
        <f t="shared" si="34"/>
        <v>0.9404534914529914</v>
      </c>
      <c r="AR18" s="114">
        <f t="shared" si="35"/>
        <v>4.7022674572649565</v>
      </c>
      <c r="AS18" s="101">
        <f t="shared" si="36"/>
        <v>28.213604743589745</v>
      </c>
      <c r="AT18" s="102">
        <f t="shared" si="37"/>
        <v>9.028353517948718</v>
      </c>
      <c r="AU18" s="102">
        <f t="shared" si="38"/>
        <v>10.721169802564102</v>
      </c>
      <c r="AV18" s="102">
        <f t="shared" si="39"/>
        <v>1.410680237179487</v>
      </c>
      <c r="AW18" s="114">
        <f t="shared" si="40"/>
        <v>7.053401185897435</v>
      </c>
      <c r="AX18" s="101">
        <f t="shared" si="41"/>
        <v>4.7022674572649565</v>
      </c>
      <c r="AY18" s="102">
        <f t="shared" si="42"/>
        <v>1.5047255863247861</v>
      </c>
      <c r="AZ18" s="102">
        <f t="shared" si="43"/>
        <v>1.7868616337606835</v>
      </c>
      <c r="BA18" s="102">
        <f t="shared" si="44"/>
        <v>0.23511337286324785</v>
      </c>
      <c r="BB18" s="102">
        <f t="shared" si="45"/>
        <v>1.1755668643162391</v>
      </c>
      <c r="BC18" s="101">
        <f t="shared" si="46"/>
        <v>9.404534914529913</v>
      </c>
      <c r="BD18" s="102">
        <f t="shared" si="47"/>
        <v>3.0094511726495723</v>
      </c>
      <c r="BE18" s="102">
        <f t="shared" si="48"/>
        <v>3.573723267521367</v>
      </c>
      <c r="BF18" s="102">
        <f t="shared" si="49"/>
        <v>0.4702267457264957</v>
      </c>
      <c r="BG18" s="102">
        <f t="shared" si="50"/>
        <v>2.3511337286324783</v>
      </c>
      <c r="BH18" s="86"/>
    </row>
    <row r="19" spans="1:60" ht="15" hidden="1">
      <c r="A19" s="110" t="s">
        <v>65</v>
      </c>
      <c r="B19" s="111">
        <v>1.5</v>
      </c>
      <c r="C19" s="98">
        <f t="shared" si="0"/>
        <v>85529</v>
      </c>
      <c r="D19" s="98">
        <f t="shared" si="1"/>
        <v>128293.5</v>
      </c>
      <c r="E19" s="112">
        <f t="shared" si="2"/>
        <v>20.38320423970648</v>
      </c>
      <c r="F19" s="102">
        <v>25</v>
      </c>
      <c r="G19" s="113">
        <f t="shared" si="3"/>
        <v>19.23076923076923</v>
      </c>
      <c r="H19" s="102">
        <f t="shared" si="4"/>
        <v>25</v>
      </c>
      <c r="I19" s="114">
        <f t="shared" si="5"/>
        <v>14.792899408284022</v>
      </c>
      <c r="J19" s="112">
        <f t="shared" si="6"/>
        <v>13.588802826470985</v>
      </c>
      <c r="K19" s="102">
        <f t="shared" si="7"/>
        <v>16.666666666666668</v>
      </c>
      <c r="L19" s="102">
        <f t="shared" si="8"/>
        <v>12.820512820512821</v>
      </c>
      <c r="M19" s="102">
        <f t="shared" si="9"/>
        <v>16.666666666666668</v>
      </c>
      <c r="N19" s="115">
        <f t="shared" si="10"/>
        <v>9.861932938856015</v>
      </c>
      <c r="O19" s="112">
        <f t="shared" si="11"/>
        <v>2411.9178</v>
      </c>
      <c r="P19" s="102">
        <f t="shared" si="12"/>
        <v>1200.82716</v>
      </c>
      <c r="Q19" s="102">
        <f t="shared" si="13"/>
        <v>513.174</v>
      </c>
      <c r="R19" s="102">
        <f t="shared" si="14"/>
        <v>2168.16015</v>
      </c>
      <c r="S19" s="114">
        <f t="shared" si="15"/>
        <v>6294.079110000001</v>
      </c>
      <c r="T19" s="101">
        <f t="shared" si="16"/>
        <v>3617.8767</v>
      </c>
      <c r="U19" s="101">
        <f t="shared" si="17"/>
        <v>1801.24074</v>
      </c>
      <c r="V19" s="101">
        <f t="shared" si="18"/>
        <v>769.761</v>
      </c>
      <c r="W19" s="101">
        <f t="shared" si="19"/>
        <v>3252.2402250000005</v>
      </c>
      <c r="X19" s="116">
        <f t="shared" si="20"/>
        <v>9441.118665000002</v>
      </c>
      <c r="Y19" s="112">
        <f t="shared" si="21"/>
        <v>6294.079110000001</v>
      </c>
      <c r="Z19" s="113"/>
      <c r="AA19" s="113"/>
      <c r="AB19" s="113">
        <f t="shared" si="22"/>
        <v>9441.118665000002</v>
      </c>
      <c r="AC19" s="102">
        <f t="shared" si="23"/>
        <v>4196.05274</v>
      </c>
      <c r="AD19" s="102">
        <f t="shared" si="24"/>
        <v>17.931849316239315</v>
      </c>
      <c r="AE19" s="115">
        <f t="shared" si="25"/>
        <v>26.897773974358973</v>
      </c>
      <c r="AF19" s="115">
        <f t="shared" si="26"/>
        <v>26.89777397435898</v>
      </c>
      <c r="AG19" s="102">
        <f t="shared" si="27"/>
        <v>4.482962329059829</v>
      </c>
      <c r="AH19" s="102">
        <f t="shared" si="28"/>
        <v>8.965924658119658</v>
      </c>
      <c r="AI19" s="99">
        <f t="shared" si="29"/>
        <v>26.897773974358973</v>
      </c>
      <c r="AJ19" s="101">
        <v>47</v>
      </c>
      <c r="AK19" s="102">
        <f t="shared" si="30"/>
        <v>18</v>
      </c>
      <c r="AL19" s="102">
        <v>10</v>
      </c>
      <c r="AM19" s="114">
        <v>25</v>
      </c>
      <c r="AN19" s="112">
        <f t="shared" si="31"/>
        <v>17.931849316239315</v>
      </c>
      <c r="AO19" s="102">
        <f t="shared" si="32"/>
        <v>8.427969178632477</v>
      </c>
      <c r="AP19" s="102">
        <f t="shared" si="33"/>
        <v>3.2277328769230764</v>
      </c>
      <c r="AQ19" s="102">
        <f t="shared" si="34"/>
        <v>1.7931849316239317</v>
      </c>
      <c r="AR19" s="114">
        <f t="shared" si="35"/>
        <v>4.482962329059829</v>
      </c>
      <c r="AS19" s="101">
        <f t="shared" si="36"/>
        <v>26.897773974358973</v>
      </c>
      <c r="AT19" s="102">
        <f t="shared" si="37"/>
        <v>12.641953767948717</v>
      </c>
      <c r="AU19" s="102">
        <f t="shared" si="38"/>
        <v>4.841599315384615</v>
      </c>
      <c r="AV19" s="102">
        <f t="shared" si="39"/>
        <v>2.6897773974358974</v>
      </c>
      <c r="AW19" s="114">
        <f t="shared" si="40"/>
        <v>6.724443493589743</v>
      </c>
      <c r="AX19" s="101">
        <f t="shared" si="41"/>
        <v>4.482962329059829</v>
      </c>
      <c r="AY19" s="102">
        <f t="shared" si="42"/>
        <v>2.106992294658119</v>
      </c>
      <c r="AZ19" s="102">
        <f t="shared" si="43"/>
        <v>0.8069332192307691</v>
      </c>
      <c r="BA19" s="102">
        <f t="shared" si="44"/>
        <v>0.4482962329059829</v>
      </c>
      <c r="BB19" s="102">
        <f t="shared" si="45"/>
        <v>1.1207405822649572</v>
      </c>
      <c r="BC19" s="101">
        <f t="shared" si="46"/>
        <v>8.965924658119658</v>
      </c>
      <c r="BD19" s="102">
        <f t="shared" si="47"/>
        <v>4.213984589316238</v>
      </c>
      <c r="BE19" s="102">
        <f t="shared" si="48"/>
        <v>1.6138664384615382</v>
      </c>
      <c r="BF19" s="102">
        <f t="shared" si="49"/>
        <v>0.8965924658119658</v>
      </c>
      <c r="BG19" s="102">
        <f t="shared" si="50"/>
        <v>2.2414811645299144</v>
      </c>
      <c r="BH19" s="86"/>
    </row>
    <row r="20" spans="1:60" ht="15" hidden="1">
      <c r="A20" s="110" t="s">
        <v>66</v>
      </c>
      <c r="B20" s="111">
        <v>1.5</v>
      </c>
      <c r="C20" s="98">
        <f t="shared" si="0"/>
        <v>85529</v>
      </c>
      <c r="D20" s="98">
        <f t="shared" si="1"/>
        <v>128293.5</v>
      </c>
      <c r="E20" s="112">
        <f t="shared" si="2"/>
        <v>23.59418010224145</v>
      </c>
      <c r="F20" s="102">
        <v>30</v>
      </c>
      <c r="G20" s="113">
        <f t="shared" si="3"/>
        <v>23.076923076923077</v>
      </c>
      <c r="H20" s="102">
        <f t="shared" si="4"/>
        <v>30</v>
      </c>
      <c r="I20" s="114">
        <f t="shared" si="5"/>
        <v>17.75147928994083</v>
      </c>
      <c r="J20" s="112">
        <f t="shared" si="6"/>
        <v>15.729453401494295</v>
      </c>
      <c r="K20" s="102">
        <f t="shared" si="7"/>
        <v>20</v>
      </c>
      <c r="L20" s="102">
        <f t="shared" si="8"/>
        <v>15.384615384615383</v>
      </c>
      <c r="M20" s="102">
        <f t="shared" si="9"/>
        <v>20</v>
      </c>
      <c r="N20" s="115">
        <f t="shared" si="10"/>
        <v>11.834319526627219</v>
      </c>
      <c r="O20" s="112">
        <f t="shared" si="11"/>
        <v>940.819</v>
      </c>
      <c r="P20" s="102">
        <f t="shared" si="12"/>
        <v>1834.59705</v>
      </c>
      <c r="Q20" s="102">
        <f t="shared" si="13"/>
        <v>855.2900000000001</v>
      </c>
      <c r="R20" s="102">
        <f t="shared" si="14"/>
        <v>1806.800125</v>
      </c>
      <c r="S20" s="114">
        <f t="shared" si="15"/>
        <v>5437.5061749999995</v>
      </c>
      <c r="T20" s="101">
        <f t="shared" si="16"/>
        <v>1411.2285</v>
      </c>
      <c r="U20" s="101">
        <f t="shared" si="17"/>
        <v>2751.8955750000005</v>
      </c>
      <c r="V20" s="101">
        <f t="shared" si="18"/>
        <v>1282.935</v>
      </c>
      <c r="W20" s="101">
        <f t="shared" si="19"/>
        <v>2710.2001875</v>
      </c>
      <c r="X20" s="116">
        <f t="shared" si="20"/>
        <v>8156.259262500002</v>
      </c>
      <c r="Y20" s="112">
        <f t="shared" si="21"/>
        <v>5437.5061749999995</v>
      </c>
      <c r="Z20" s="113"/>
      <c r="AA20" s="113"/>
      <c r="AB20" s="113">
        <f t="shared" si="22"/>
        <v>8156.259262500002</v>
      </c>
      <c r="AC20" s="102">
        <f t="shared" si="23"/>
        <v>3625.0041166666665</v>
      </c>
      <c r="AD20" s="102">
        <f t="shared" si="24"/>
        <v>15.491470584045583</v>
      </c>
      <c r="AE20" s="115">
        <f t="shared" si="25"/>
        <v>23.237205876068373</v>
      </c>
      <c r="AF20" s="115">
        <f t="shared" si="26"/>
        <v>23.237205876068384</v>
      </c>
      <c r="AG20" s="102">
        <f t="shared" si="27"/>
        <v>3.8728676460113958</v>
      </c>
      <c r="AH20" s="102">
        <f t="shared" si="28"/>
        <v>7.7457352920227915</v>
      </c>
      <c r="AI20" s="99">
        <f t="shared" si="29"/>
        <v>23.237205876068373</v>
      </c>
      <c r="AJ20" s="101">
        <v>22</v>
      </c>
      <c r="AK20" s="102">
        <f t="shared" si="30"/>
        <v>33</v>
      </c>
      <c r="AL20" s="102">
        <v>20</v>
      </c>
      <c r="AM20" s="114">
        <v>25</v>
      </c>
      <c r="AN20" s="112">
        <f t="shared" si="31"/>
        <v>15.491470584045583</v>
      </c>
      <c r="AO20" s="102">
        <f t="shared" si="32"/>
        <v>3.4081235284900284</v>
      </c>
      <c r="AP20" s="102">
        <f t="shared" si="33"/>
        <v>5.112185292735043</v>
      </c>
      <c r="AQ20" s="102">
        <f t="shared" si="34"/>
        <v>3.0982941168091167</v>
      </c>
      <c r="AR20" s="114">
        <f t="shared" si="35"/>
        <v>3.8728676460113958</v>
      </c>
      <c r="AS20" s="101">
        <f t="shared" si="36"/>
        <v>23.237205876068373</v>
      </c>
      <c r="AT20" s="102">
        <f t="shared" si="37"/>
        <v>5.112185292735042</v>
      </c>
      <c r="AU20" s="102">
        <f t="shared" si="38"/>
        <v>7.6682779391025635</v>
      </c>
      <c r="AV20" s="102">
        <f t="shared" si="39"/>
        <v>4.647441175213674</v>
      </c>
      <c r="AW20" s="114">
        <f t="shared" si="40"/>
        <v>5.809301469017093</v>
      </c>
      <c r="AX20" s="101">
        <f t="shared" si="41"/>
        <v>3.8728676460113958</v>
      </c>
      <c r="AY20" s="102">
        <f t="shared" si="42"/>
        <v>0.8520308821225071</v>
      </c>
      <c r="AZ20" s="102">
        <f t="shared" si="43"/>
        <v>1.2780463231837607</v>
      </c>
      <c r="BA20" s="102">
        <f t="shared" si="44"/>
        <v>0.7745735292022792</v>
      </c>
      <c r="BB20" s="102">
        <f t="shared" si="45"/>
        <v>0.9682169115028489</v>
      </c>
      <c r="BC20" s="101">
        <f t="shared" si="46"/>
        <v>7.7457352920227915</v>
      </c>
      <c r="BD20" s="102">
        <f t="shared" si="47"/>
        <v>1.7040617642450142</v>
      </c>
      <c r="BE20" s="102">
        <f t="shared" si="48"/>
        <v>2.5560926463675213</v>
      </c>
      <c r="BF20" s="102">
        <f t="shared" si="49"/>
        <v>1.5491470584045584</v>
      </c>
      <c r="BG20" s="102">
        <f t="shared" si="50"/>
        <v>1.9364338230056979</v>
      </c>
      <c r="BH20" s="86"/>
    </row>
    <row r="21" spans="1:60" ht="15" hidden="1">
      <c r="A21" s="110" t="s">
        <v>66</v>
      </c>
      <c r="B21" s="111">
        <v>1.5</v>
      </c>
      <c r="C21" s="98">
        <f t="shared" si="0"/>
        <v>85529</v>
      </c>
      <c r="D21" s="98">
        <f t="shared" si="1"/>
        <v>128293.5</v>
      </c>
      <c r="E21" s="112">
        <f t="shared" si="2"/>
        <v>22.94455066921606</v>
      </c>
      <c r="F21" s="102">
        <v>30</v>
      </c>
      <c r="G21" s="113">
        <f t="shared" si="3"/>
        <v>23.076923076923077</v>
      </c>
      <c r="H21" s="102">
        <f t="shared" si="4"/>
        <v>30</v>
      </c>
      <c r="I21" s="114">
        <f t="shared" si="5"/>
        <v>17.75147928994083</v>
      </c>
      <c r="J21" s="112">
        <f t="shared" si="6"/>
        <v>15.296367112810705</v>
      </c>
      <c r="K21" s="102">
        <f t="shared" si="7"/>
        <v>20</v>
      </c>
      <c r="L21" s="102">
        <f t="shared" si="8"/>
        <v>15.384615384615383</v>
      </c>
      <c r="M21" s="102">
        <f t="shared" si="9"/>
        <v>20</v>
      </c>
      <c r="N21" s="115">
        <f t="shared" si="10"/>
        <v>11.834319526627219</v>
      </c>
      <c r="O21" s="112">
        <f t="shared" si="11"/>
        <v>1069.1125</v>
      </c>
      <c r="P21" s="102">
        <f t="shared" si="12"/>
        <v>2501.72325</v>
      </c>
      <c r="Q21" s="102">
        <f t="shared" si="13"/>
        <v>213.82250000000002</v>
      </c>
      <c r="R21" s="102">
        <f t="shared" si="14"/>
        <v>1806.800125</v>
      </c>
      <c r="S21" s="114">
        <f t="shared" si="15"/>
        <v>5591.458375</v>
      </c>
      <c r="T21" s="101">
        <f t="shared" si="16"/>
        <v>1603.66875</v>
      </c>
      <c r="U21" s="101">
        <f t="shared" si="17"/>
        <v>3752.584875</v>
      </c>
      <c r="V21" s="101">
        <f t="shared" si="18"/>
        <v>320.73375</v>
      </c>
      <c r="W21" s="101">
        <f t="shared" si="19"/>
        <v>2710.2001875</v>
      </c>
      <c r="X21" s="116">
        <f t="shared" si="20"/>
        <v>8387.187562500001</v>
      </c>
      <c r="Y21" s="112">
        <f t="shared" si="21"/>
        <v>5591.458375</v>
      </c>
      <c r="Z21" s="113"/>
      <c r="AA21" s="113"/>
      <c r="AB21" s="113">
        <f t="shared" si="22"/>
        <v>8387.187562500001</v>
      </c>
      <c r="AC21" s="102">
        <f t="shared" si="23"/>
        <v>3727.638916666667</v>
      </c>
      <c r="AD21" s="102">
        <f t="shared" si="24"/>
        <v>15.93008084045584</v>
      </c>
      <c r="AE21" s="115">
        <f t="shared" si="25"/>
        <v>23.89512126068376</v>
      </c>
      <c r="AF21" s="115">
        <f t="shared" si="26"/>
        <v>23.895121260683766</v>
      </c>
      <c r="AG21" s="102">
        <f t="shared" si="27"/>
        <v>3.98252021011396</v>
      </c>
      <c r="AH21" s="102">
        <f t="shared" si="28"/>
        <v>7.96504042022792</v>
      </c>
      <c r="AI21" s="99">
        <f t="shared" si="29"/>
        <v>23.89512126068376</v>
      </c>
      <c r="AJ21" s="101">
        <v>25</v>
      </c>
      <c r="AK21" s="102">
        <f t="shared" si="30"/>
        <v>45</v>
      </c>
      <c r="AL21" s="102">
        <v>5</v>
      </c>
      <c r="AM21" s="114">
        <v>25</v>
      </c>
      <c r="AN21" s="112">
        <f t="shared" si="31"/>
        <v>15.93008084045584</v>
      </c>
      <c r="AO21" s="102">
        <f t="shared" si="32"/>
        <v>3.98252021011396</v>
      </c>
      <c r="AP21" s="102">
        <f t="shared" si="33"/>
        <v>7.168536378205128</v>
      </c>
      <c r="AQ21" s="102">
        <f t="shared" si="34"/>
        <v>0.796504042022792</v>
      </c>
      <c r="AR21" s="114">
        <f t="shared" si="35"/>
        <v>3.98252021011396</v>
      </c>
      <c r="AS21" s="101">
        <f t="shared" si="36"/>
        <v>23.89512126068376</v>
      </c>
      <c r="AT21" s="102">
        <f t="shared" si="37"/>
        <v>5.97378031517094</v>
      </c>
      <c r="AU21" s="102">
        <f t="shared" si="38"/>
        <v>10.752804567307692</v>
      </c>
      <c r="AV21" s="102">
        <f t="shared" si="39"/>
        <v>1.194756063034188</v>
      </c>
      <c r="AW21" s="114">
        <f t="shared" si="40"/>
        <v>5.97378031517094</v>
      </c>
      <c r="AX21" s="101">
        <f t="shared" si="41"/>
        <v>3.98252021011396</v>
      </c>
      <c r="AY21" s="102">
        <f t="shared" si="42"/>
        <v>0.99563005252849</v>
      </c>
      <c r="AZ21" s="102">
        <f t="shared" si="43"/>
        <v>1.792134094551282</v>
      </c>
      <c r="BA21" s="102">
        <f t="shared" si="44"/>
        <v>0.199126010505698</v>
      </c>
      <c r="BB21" s="102">
        <f t="shared" si="45"/>
        <v>0.99563005252849</v>
      </c>
      <c r="BC21" s="101">
        <f t="shared" si="46"/>
        <v>7.96504042022792</v>
      </c>
      <c r="BD21" s="102">
        <f t="shared" si="47"/>
        <v>1.99126010505698</v>
      </c>
      <c r="BE21" s="102">
        <f t="shared" si="48"/>
        <v>3.584268189102564</v>
      </c>
      <c r="BF21" s="102">
        <f t="shared" si="49"/>
        <v>0.398252021011396</v>
      </c>
      <c r="BG21" s="102">
        <f t="shared" si="50"/>
        <v>1.99126010505698</v>
      </c>
      <c r="BH21" s="86"/>
    </row>
    <row r="22" spans="1:60" ht="15" hidden="1">
      <c r="A22" s="110" t="s">
        <v>67</v>
      </c>
      <c r="B22" s="111">
        <v>4.25</v>
      </c>
      <c r="C22" s="98">
        <f t="shared" si="0"/>
        <v>85529</v>
      </c>
      <c r="D22" s="98">
        <f t="shared" si="1"/>
        <v>363498.25</v>
      </c>
      <c r="E22" s="112">
        <f t="shared" si="2"/>
        <v>19.896538002387587</v>
      </c>
      <c r="F22" s="102">
        <v>25</v>
      </c>
      <c r="G22" s="113">
        <f t="shared" si="3"/>
        <v>19.23076923076923</v>
      </c>
      <c r="H22" s="102">
        <f t="shared" si="4"/>
        <v>25</v>
      </c>
      <c r="I22" s="114">
        <f t="shared" si="5"/>
        <v>14.792899408284022</v>
      </c>
      <c r="J22" s="112">
        <f t="shared" si="6"/>
        <v>13.26435866825839</v>
      </c>
      <c r="K22" s="102">
        <f t="shared" si="7"/>
        <v>16.666666666666668</v>
      </c>
      <c r="L22" s="102">
        <f t="shared" si="8"/>
        <v>12.820512820512821</v>
      </c>
      <c r="M22" s="102">
        <f t="shared" si="9"/>
        <v>16.666666666666668</v>
      </c>
      <c r="N22" s="115">
        <f t="shared" si="10"/>
        <v>9.861932938856015</v>
      </c>
      <c r="O22" s="112">
        <f t="shared" si="11"/>
        <v>6106.770600000001</v>
      </c>
      <c r="P22" s="102">
        <f t="shared" si="12"/>
        <v>5292.53452</v>
      </c>
      <c r="Q22" s="102">
        <f t="shared" si="13"/>
        <v>726.9965</v>
      </c>
      <c r="R22" s="102">
        <f t="shared" si="14"/>
        <v>6143.120425000001</v>
      </c>
      <c r="S22" s="114">
        <f t="shared" si="15"/>
        <v>18269.422045</v>
      </c>
      <c r="T22" s="101">
        <f t="shared" si="16"/>
        <v>9160.1559</v>
      </c>
      <c r="U22" s="101">
        <f t="shared" si="17"/>
        <v>7938.801779999999</v>
      </c>
      <c r="V22" s="101">
        <f t="shared" si="18"/>
        <v>1090.4947499999998</v>
      </c>
      <c r="W22" s="101">
        <f t="shared" si="19"/>
        <v>9214.680637500001</v>
      </c>
      <c r="X22" s="116">
        <f t="shared" si="20"/>
        <v>27404.1330675</v>
      </c>
      <c r="Y22" s="112">
        <f t="shared" si="21"/>
        <v>18269.422045</v>
      </c>
      <c r="Z22" s="113"/>
      <c r="AA22" s="113"/>
      <c r="AB22" s="113">
        <f t="shared" si="22"/>
        <v>27404.1330675</v>
      </c>
      <c r="AC22" s="102">
        <f t="shared" si="23"/>
        <v>4298.68754</v>
      </c>
      <c r="AD22" s="102">
        <f t="shared" si="24"/>
        <v>18.370459572649573</v>
      </c>
      <c r="AE22" s="115">
        <f t="shared" si="25"/>
        <v>27.55568935897436</v>
      </c>
      <c r="AF22" s="115">
        <f t="shared" si="26"/>
        <v>27.555689358974355</v>
      </c>
      <c r="AG22" s="102">
        <f t="shared" si="27"/>
        <v>4.592614893162393</v>
      </c>
      <c r="AH22" s="102">
        <f t="shared" si="28"/>
        <v>9.185229786324786</v>
      </c>
      <c r="AI22" s="99">
        <f t="shared" si="29"/>
        <v>78.07445318376068</v>
      </c>
      <c r="AJ22" s="101">
        <v>42</v>
      </c>
      <c r="AK22" s="102">
        <f t="shared" si="30"/>
        <v>28</v>
      </c>
      <c r="AL22" s="102">
        <v>5</v>
      </c>
      <c r="AM22" s="114">
        <v>25</v>
      </c>
      <c r="AN22" s="112">
        <f t="shared" si="31"/>
        <v>18.370459572649573</v>
      </c>
      <c r="AO22" s="102">
        <f t="shared" si="32"/>
        <v>7.71559302051282</v>
      </c>
      <c r="AP22" s="102">
        <f t="shared" si="33"/>
        <v>5.143728680341881</v>
      </c>
      <c r="AQ22" s="102">
        <f t="shared" si="34"/>
        <v>0.9185229786324787</v>
      </c>
      <c r="AR22" s="114">
        <f t="shared" si="35"/>
        <v>4.592614893162393</v>
      </c>
      <c r="AS22" s="101">
        <f t="shared" si="36"/>
        <v>27.55568935897436</v>
      </c>
      <c r="AT22" s="102">
        <f t="shared" si="37"/>
        <v>11.57338953076923</v>
      </c>
      <c r="AU22" s="102">
        <f t="shared" si="38"/>
        <v>7.715593020512821</v>
      </c>
      <c r="AV22" s="102">
        <f t="shared" si="39"/>
        <v>1.3777844679487181</v>
      </c>
      <c r="AW22" s="114">
        <f t="shared" si="40"/>
        <v>6.88892233974359</v>
      </c>
      <c r="AX22" s="101">
        <f t="shared" si="41"/>
        <v>4.592614893162393</v>
      </c>
      <c r="AY22" s="102">
        <f t="shared" si="42"/>
        <v>1.928898255128205</v>
      </c>
      <c r="AZ22" s="102">
        <f t="shared" si="43"/>
        <v>1.2859321700854702</v>
      </c>
      <c r="BA22" s="102">
        <f t="shared" si="44"/>
        <v>0.22963074465811967</v>
      </c>
      <c r="BB22" s="102">
        <f t="shared" si="45"/>
        <v>1.1481537232905983</v>
      </c>
      <c r="BC22" s="101">
        <f t="shared" si="46"/>
        <v>9.185229786324786</v>
      </c>
      <c r="BD22" s="102">
        <f t="shared" si="47"/>
        <v>3.85779651025641</v>
      </c>
      <c r="BE22" s="102">
        <f t="shared" si="48"/>
        <v>2.5718643401709405</v>
      </c>
      <c r="BF22" s="102">
        <f t="shared" si="49"/>
        <v>0.45926148931623934</v>
      </c>
      <c r="BG22" s="102">
        <f t="shared" si="50"/>
        <v>2.2963074465811966</v>
      </c>
      <c r="BH22" s="86"/>
    </row>
    <row r="23" spans="1:60" ht="15" hidden="1">
      <c r="A23" s="110" t="s">
        <v>68</v>
      </c>
      <c r="B23" s="111">
        <v>1</v>
      </c>
      <c r="C23" s="98">
        <f t="shared" si="0"/>
        <v>85529</v>
      </c>
      <c r="D23" s="98">
        <f t="shared" si="1"/>
        <v>85529</v>
      </c>
      <c r="E23" s="112">
        <f t="shared" si="2"/>
        <v>20.987174504469493</v>
      </c>
      <c r="F23" s="102">
        <v>27</v>
      </c>
      <c r="G23" s="113">
        <f t="shared" si="3"/>
        <v>20.76923076923077</v>
      </c>
      <c r="H23" s="102">
        <f t="shared" si="4"/>
        <v>27</v>
      </c>
      <c r="I23" s="114">
        <f t="shared" si="5"/>
        <v>15.976331360946746</v>
      </c>
      <c r="J23" s="112">
        <f t="shared" si="6"/>
        <v>13.991449669646329</v>
      </c>
      <c r="K23" s="102">
        <f t="shared" si="7"/>
        <v>18</v>
      </c>
      <c r="L23" s="102">
        <f t="shared" si="8"/>
        <v>13.846153846153845</v>
      </c>
      <c r="M23" s="102">
        <f t="shared" si="9"/>
        <v>18</v>
      </c>
      <c r="N23" s="115">
        <f t="shared" si="10"/>
        <v>10.650887573964498</v>
      </c>
      <c r="O23" s="112">
        <f t="shared" si="11"/>
        <v>1013.6770370370369</v>
      </c>
      <c r="P23" s="102">
        <f t="shared" si="12"/>
        <v>1564.863925925926</v>
      </c>
      <c r="Q23" s="102">
        <f t="shared" si="13"/>
        <v>158.38703703703703</v>
      </c>
      <c r="R23" s="102">
        <f t="shared" si="14"/>
        <v>1338.3704629629628</v>
      </c>
      <c r="S23" s="114">
        <f t="shared" si="15"/>
        <v>4075.2984629629627</v>
      </c>
      <c r="T23" s="101">
        <f t="shared" si="16"/>
        <v>1520.5155555555555</v>
      </c>
      <c r="U23" s="101">
        <f t="shared" si="17"/>
        <v>2347.2958888888893</v>
      </c>
      <c r="V23" s="101">
        <f t="shared" si="18"/>
        <v>237.58055555555555</v>
      </c>
      <c r="W23" s="101">
        <f t="shared" si="19"/>
        <v>2007.5556944444443</v>
      </c>
      <c r="X23" s="116">
        <f t="shared" si="20"/>
        <v>6112.947694444444</v>
      </c>
      <c r="Y23" s="112">
        <f t="shared" si="21"/>
        <v>4075.2984629629623</v>
      </c>
      <c r="Z23" s="113"/>
      <c r="AA23" s="113"/>
      <c r="AB23" s="113">
        <f t="shared" si="22"/>
        <v>6112.947694444444</v>
      </c>
      <c r="AC23" s="102">
        <f t="shared" si="23"/>
        <v>4075.2984629629623</v>
      </c>
      <c r="AD23" s="102">
        <f t="shared" si="24"/>
        <v>17.415805397277616</v>
      </c>
      <c r="AE23" s="115">
        <f t="shared" si="25"/>
        <v>26.123708095916424</v>
      </c>
      <c r="AF23" s="115">
        <f t="shared" si="26"/>
        <v>26.123708095916427</v>
      </c>
      <c r="AG23" s="102">
        <f t="shared" si="27"/>
        <v>4.353951349319404</v>
      </c>
      <c r="AH23" s="102">
        <f t="shared" si="28"/>
        <v>8.707902698638808</v>
      </c>
      <c r="AI23" s="99">
        <f t="shared" si="29"/>
        <v>17.415805397277616</v>
      </c>
      <c r="AJ23" s="101">
        <v>32</v>
      </c>
      <c r="AK23" s="102">
        <f t="shared" si="30"/>
        <v>38</v>
      </c>
      <c r="AL23" s="102">
        <v>5</v>
      </c>
      <c r="AM23" s="114">
        <v>25</v>
      </c>
      <c r="AN23" s="112">
        <f t="shared" si="31"/>
        <v>17.415805397277616</v>
      </c>
      <c r="AO23" s="102">
        <f t="shared" si="32"/>
        <v>5.5730577271288375</v>
      </c>
      <c r="AP23" s="102">
        <f t="shared" si="33"/>
        <v>6.618006050965494</v>
      </c>
      <c r="AQ23" s="102">
        <f t="shared" si="34"/>
        <v>0.8707902698638809</v>
      </c>
      <c r="AR23" s="114">
        <f t="shared" si="35"/>
        <v>4.353951349319404</v>
      </c>
      <c r="AS23" s="101">
        <f t="shared" si="36"/>
        <v>26.123708095916427</v>
      </c>
      <c r="AT23" s="102">
        <f t="shared" si="37"/>
        <v>8.359586590693256</v>
      </c>
      <c r="AU23" s="102">
        <f t="shared" si="38"/>
        <v>9.927009076448241</v>
      </c>
      <c r="AV23" s="102">
        <f t="shared" si="39"/>
        <v>1.3061854047958212</v>
      </c>
      <c r="AW23" s="114">
        <f t="shared" si="40"/>
        <v>6.530927023979106</v>
      </c>
      <c r="AX23" s="101">
        <f t="shared" si="41"/>
        <v>4.353951349319404</v>
      </c>
      <c r="AY23" s="102">
        <f t="shared" si="42"/>
        <v>1.3932644317822094</v>
      </c>
      <c r="AZ23" s="102">
        <f t="shared" si="43"/>
        <v>1.6545015127413736</v>
      </c>
      <c r="BA23" s="102">
        <f t="shared" si="44"/>
        <v>0.21769756746597022</v>
      </c>
      <c r="BB23" s="102">
        <f t="shared" si="45"/>
        <v>1.088487837329851</v>
      </c>
      <c r="BC23" s="101">
        <f t="shared" si="46"/>
        <v>8.707902698638808</v>
      </c>
      <c r="BD23" s="102">
        <f t="shared" si="47"/>
        <v>2.7865288635644188</v>
      </c>
      <c r="BE23" s="102">
        <f t="shared" si="48"/>
        <v>3.309003025482747</v>
      </c>
      <c r="BF23" s="102">
        <f t="shared" si="49"/>
        <v>0.43539513493194043</v>
      </c>
      <c r="BG23" s="102">
        <f t="shared" si="50"/>
        <v>2.176975674659702</v>
      </c>
      <c r="BH23" s="86"/>
    </row>
    <row r="24" spans="1:60" ht="15" hidden="1">
      <c r="A24" s="110" t="s">
        <v>69</v>
      </c>
      <c r="B24" s="111">
        <v>1</v>
      </c>
      <c r="C24" s="98">
        <f t="shared" si="0"/>
        <v>85529</v>
      </c>
      <c r="D24" s="98">
        <f t="shared" si="1"/>
        <v>85529</v>
      </c>
      <c r="E24" s="112">
        <f t="shared" si="2"/>
        <v>15.615384615384615</v>
      </c>
      <c r="F24" s="102">
        <v>29</v>
      </c>
      <c r="G24" s="113">
        <v>14</v>
      </c>
      <c r="H24" s="102">
        <f t="shared" si="4"/>
        <v>29</v>
      </c>
      <c r="I24" s="114">
        <f t="shared" si="5"/>
        <v>10.769230769230768</v>
      </c>
      <c r="J24" s="112">
        <f t="shared" si="6"/>
        <v>11.11111111111111</v>
      </c>
      <c r="K24" s="102">
        <v>20</v>
      </c>
      <c r="L24" s="102">
        <v>10</v>
      </c>
      <c r="M24" s="102">
        <f t="shared" si="9"/>
        <v>19.333333333333332</v>
      </c>
      <c r="N24" s="115">
        <f t="shared" si="10"/>
        <v>7.179487179487179</v>
      </c>
      <c r="O24" s="112">
        <f t="shared" si="11"/>
        <v>589.8551724137931</v>
      </c>
      <c r="P24" s="102">
        <f t="shared" si="12"/>
        <v>4887.371428571429</v>
      </c>
      <c r="Q24" s="102">
        <f t="shared" si="13"/>
        <v>0</v>
      </c>
      <c r="R24" s="102">
        <f t="shared" si="14"/>
        <v>0</v>
      </c>
      <c r="S24" s="114">
        <f t="shared" si="15"/>
        <v>5477.226600985222</v>
      </c>
      <c r="T24" s="101">
        <f t="shared" si="16"/>
        <v>855.29</v>
      </c>
      <c r="U24" s="101">
        <f t="shared" si="17"/>
        <v>6842.32</v>
      </c>
      <c r="V24" s="101">
        <v>0</v>
      </c>
      <c r="W24" s="101">
        <v>0</v>
      </c>
      <c r="X24" s="116">
        <f t="shared" si="20"/>
        <v>7697.61</v>
      </c>
      <c r="Y24" s="112">
        <f t="shared" si="21"/>
        <v>5477.226600985222</v>
      </c>
      <c r="Z24" s="113"/>
      <c r="AA24" s="113"/>
      <c r="AB24" s="113">
        <f t="shared" si="22"/>
        <v>7697.610000000001</v>
      </c>
      <c r="AC24" s="102">
        <f t="shared" si="23"/>
        <v>5477.226600985222</v>
      </c>
      <c r="AD24" s="102">
        <f t="shared" si="24"/>
        <v>23.40695128626163</v>
      </c>
      <c r="AE24" s="115">
        <f t="shared" si="25"/>
        <v>35.110426929392446</v>
      </c>
      <c r="AF24" s="115">
        <f t="shared" si="26"/>
        <v>32.89576923076923</v>
      </c>
      <c r="AG24" s="102">
        <f t="shared" si="27"/>
        <v>5.851737821565408</v>
      </c>
      <c r="AH24" s="102">
        <f t="shared" si="28"/>
        <v>11.703475643130815</v>
      </c>
      <c r="AI24" s="99">
        <f t="shared" si="29"/>
        <v>23.40695128626163</v>
      </c>
      <c r="AJ24" s="101">
        <v>20</v>
      </c>
      <c r="AK24" s="102">
        <f t="shared" si="30"/>
        <v>80</v>
      </c>
      <c r="AL24" s="102">
        <v>0</v>
      </c>
      <c r="AM24" s="114">
        <v>0</v>
      </c>
      <c r="AN24" s="112">
        <f t="shared" si="31"/>
        <v>23.40695128626163</v>
      </c>
      <c r="AO24" s="102">
        <f t="shared" si="32"/>
        <v>4.6813902572523265</v>
      </c>
      <c r="AP24" s="102">
        <f t="shared" si="33"/>
        <v>18.725561029009306</v>
      </c>
      <c r="AQ24" s="102">
        <f t="shared" si="34"/>
        <v>0</v>
      </c>
      <c r="AR24" s="114">
        <f t="shared" si="35"/>
        <v>0</v>
      </c>
      <c r="AS24" s="101">
        <f t="shared" si="36"/>
        <v>35.110426929392446</v>
      </c>
      <c r="AT24" s="102">
        <f t="shared" si="37"/>
        <v>7.02208538587849</v>
      </c>
      <c r="AU24" s="102">
        <f t="shared" si="38"/>
        <v>28.08834154351396</v>
      </c>
      <c r="AV24" s="102">
        <f t="shared" si="39"/>
        <v>0</v>
      </c>
      <c r="AW24" s="114">
        <f t="shared" si="40"/>
        <v>0</v>
      </c>
      <c r="AX24" s="101">
        <f t="shared" si="41"/>
        <v>5.851737821565408</v>
      </c>
      <c r="AY24" s="102">
        <f t="shared" si="42"/>
        <v>1.1703475643130816</v>
      </c>
      <c r="AZ24" s="102">
        <f t="shared" si="43"/>
        <v>4.6813902572523265</v>
      </c>
      <c r="BA24" s="102">
        <f t="shared" si="44"/>
        <v>0</v>
      </c>
      <c r="BB24" s="102">
        <f t="shared" si="45"/>
        <v>0</v>
      </c>
      <c r="BC24" s="101">
        <f t="shared" si="46"/>
        <v>11.703475643130815</v>
      </c>
      <c r="BD24" s="102">
        <f t="shared" si="47"/>
        <v>2.3406951286261632</v>
      </c>
      <c r="BE24" s="102">
        <f t="shared" si="48"/>
        <v>9.362780514504653</v>
      </c>
      <c r="BF24" s="102">
        <f t="shared" si="49"/>
        <v>0</v>
      </c>
      <c r="BG24" s="102">
        <f t="shared" si="50"/>
        <v>0</v>
      </c>
      <c r="BH24" s="86"/>
    </row>
    <row r="25" spans="1:60" ht="15" hidden="1">
      <c r="A25" s="110" t="s">
        <v>70</v>
      </c>
      <c r="B25" s="111">
        <v>0.5</v>
      </c>
      <c r="C25" s="98">
        <f t="shared" si="0"/>
        <v>85529</v>
      </c>
      <c r="D25" s="98">
        <f t="shared" si="1"/>
        <v>42764.5</v>
      </c>
      <c r="E25" s="112">
        <f t="shared" si="2"/>
        <v>22.22627737226277</v>
      </c>
      <c r="F25" s="102">
        <v>29</v>
      </c>
      <c r="G25" s="113">
        <v>21</v>
      </c>
      <c r="H25" s="102">
        <f t="shared" si="4"/>
        <v>29</v>
      </c>
      <c r="I25" s="114">
        <f t="shared" si="5"/>
        <v>16.153846153846153</v>
      </c>
      <c r="J25" s="112">
        <f t="shared" si="6"/>
        <v>16.129032258064516</v>
      </c>
      <c r="K25" s="102">
        <v>20</v>
      </c>
      <c r="L25" s="102">
        <f>K25/1.3</f>
        <v>15.384615384615383</v>
      </c>
      <c r="M25" s="102">
        <f t="shared" si="9"/>
        <v>19.333333333333332</v>
      </c>
      <c r="N25" s="115">
        <f t="shared" si="10"/>
        <v>10.769230769230768</v>
      </c>
      <c r="O25" s="112">
        <f t="shared" si="11"/>
        <v>294.92758620689654</v>
      </c>
      <c r="P25" s="102">
        <f t="shared" si="12"/>
        <v>1629.1238095238095</v>
      </c>
      <c r="Q25" s="102">
        <f t="shared" si="13"/>
        <v>0</v>
      </c>
      <c r="R25" s="102">
        <f t="shared" si="14"/>
        <v>0</v>
      </c>
      <c r="S25" s="114">
        <f t="shared" si="15"/>
        <v>1924.0513957307062</v>
      </c>
      <c r="T25" s="101">
        <f t="shared" si="16"/>
        <v>427.645</v>
      </c>
      <c r="U25" s="101">
        <f t="shared" si="17"/>
        <v>2223.754</v>
      </c>
      <c r="V25" s="101">
        <v>0</v>
      </c>
      <c r="W25" s="101">
        <v>0</v>
      </c>
      <c r="X25" s="116">
        <f t="shared" si="20"/>
        <v>2651.399</v>
      </c>
      <c r="Y25" s="112">
        <f t="shared" si="21"/>
        <v>1924.0513957307062</v>
      </c>
      <c r="Z25" s="113"/>
      <c r="AA25" s="113"/>
      <c r="AB25" s="113">
        <f t="shared" si="22"/>
        <v>2651.399</v>
      </c>
      <c r="AC25" s="102">
        <f t="shared" si="23"/>
        <v>3848.1027914614124</v>
      </c>
      <c r="AD25" s="102">
        <f t="shared" si="24"/>
        <v>16.44488372419407</v>
      </c>
      <c r="AE25" s="115">
        <f t="shared" si="25"/>
        <v>24.667325586291106</v>
      </c>
      <c r="AF25" s="115">
        <f t="shared" si="26"/>
        <v>22.661529914529915</v>
      </c>
      <c r="AG25" s="102">
        <f t="shared" si="27"/>
        <v>4.111220931048518</v>
      </c>
      <c r="AH25" s="102">
        <f t="shared" si="28"/>
        <v>8.222441862097035</v>
      </c>
      <c r="AI25" s="99">
        <f t="shared" si="29"/>
        <v>8.222441862097035</v>
      </c>
      <c r="AJ25" s="101">
        <v>20</v>
      </c>
      <c r="AK25" s="102">
        <f t="shared" si="30"/>
        <v>80</v>
      </c>
      <c r="AL25" s="102">
        <v>0</v>
      </c>
      <c r="AM25" s="114">
        <v>0</v>
      </c>
      <c r="AN25" s="112">
        <f t="shared" si="31"/>
        <v>16.44488372419407</v>
      </c>
      <c r="AO25" s="102">
        <f t="shared" si="32"/>
        <v>3.2889767448388145</v>
      </c>
      <c r="AP25" s="102">
        <f t="shared" si="33"/>
        <v>13.155906979355258</v>
      </c>
      <c r="AQ25" s="102">
        <f t="shared" si="34"/>
        <v>0</v>
      </c>
      <c r="AR25" s="114">
        <f t="shared" si="35"/>
        <v>0</v>
      </c>
      <c r="AS25" s="101">
        <f t="shared" si="36"/>
        <v>24.66732558629111</v>
      </c>
      <c r="AT25" s="102">
        <f t="shared" si="37"/>
        <v>4.933465117258222</v>
      </c>
      <c r="AU25" s="102">
        <f t="shared" si="38"/>
        <v>19.733860469032887</v>
      </c>
      <c r="AV25" s="102">
        <f t="shared" si="39"/>
        <v>0</v>
      </c>
      <c r="AW25" s="114">
        <f t="shared" si="40"/>
        <v>0</v>
      </c>
      <c r="AX25" s="101">
        <f t="shared" si="41"/>
        <v>4.111220931048518</v>
      </c>
      <c r="AY25" s="102">
        <f t="shared" si="42"/>
        <v>0.8222441862097036</v>
      </c>
      <c r="AZ25" s="102">
        <f t="shared" si="43"/>
        <v>3.2889767448388145</v>
      </c>
      <c r="BA25" s="102">
        <f t="shared" si="44"/>
        <v>0</v>
      </c>
      <c r="BB25" s="102">
        <f t="shared" si="45"/>
        <v>0</v>
      </c>
      <c r="BC25" s="101">
        <f t="shared" si="46"/>
        <v>8.222441862097035</v>
      </c>
      <c r="BD25" s="102">
        <f t="shared" si="47"/>
        <v>1.6444883724194073</v>
      </c>
      <c r="BE25" s="102">
        <f t="shared" si="48"/>
        <v>6.577953489677629</v>
      </c>
      <c r="BF25" s="102">
        <f t="shared" si="49"/>
        <v>0</v>
      </c>
      <c r="BG25" s="102">
        <f t="shared" si="50"/>
        <v>0</v>
      </c>
      <c r="BH25" s="86"/>
    </row>
    <row r="26" spans="1:60" ht="15" hidden="1">
      <c r="A26" s="134" t="s">
        <v>71</v>
      </c>
      <c r="B26" s="151">
        <v>1.5</v>
      </c>
      <c r="C26" s="98">
        <f t="shared" si="0"/>
        <v>85529</v>
      </c>
      <c r="D26" s="98">
        <f t="shared" si="1"/>
        <v>128293.5</v>
      </c>
      <c r="E26" s="112">
        <f t="shared" si="2"/>
        <v>24.048096192384765</v>
      </c>
      <c r="F26" s="102">
        <v>30</v>
      </c>
      <c r="G26" s="113">
        <f>F26/1.3</f>
        <v>23.076923076923077</v>
      </c>
      <c r="H26" s="102">
        <f t="shared" si="4"/>
        <v>30</v>
      </c>
      <c r="I26" s="114">
        <f t="shared" si="5"/>
        <v>17.75147928994083</v>
      </c>
      <c r="J26" s="112">
        <f t="shared" si="6"/>
        <v>16.03206412825651</v>
      </c>
      <c r="K26" s="102">
        <f>F26/1.5</f>
        <v>20</v>
      </c>
      <c r="L26" s="102">
        <f>K26/1.3</f>
        <v>15.384615384615383</v>
      </c>
      <c r="M26" s="102">
        <f t="shared" si="9"/>
        <v>20</v>
      </c>
      <c r="N26" s="115">
        <f t="shared" si="10"/>
        <v>11.834319526627219</v>
      </c>
      <c r="O26" s="112">
        <f t="shared" si="11"/>
        <v>1710.5800000000002</v>
      </c>
      <c r="P26" s="102">
        <f t="shared" si="12"/>
        <v>1389.84625</v>
      </c>
      <c r="Q26" s="102">
        <f t="shared" si="13"/>
        <v>427.64500000000004</v>
      </c>
      <c r="R26" s="102">
        <f t="shared" si="14"/>
        <v>1806.800125</v>
      </c>
      <c r="S26" s="114">
        <f t="shared" si="15"/>
        <v>5334.871375000001</v>
      </c>
      <c r="T26" s="101">
        <f t="shared" si="16"/>
        <v>2565.87</v>
      </c>
      <c r="U26" s="101">
        <f t="shared" si="17"/>
        <v>2084.7693750000003</v>
      </c>
      <c r="V26" s="101">
        <f>(D26*AL26/100)/M26</f>
        <v>641.4675</v>
      </c>
      <c r="W26" s="101">
        <f>(D26*AM26/100)/N26</f>
        <v>2710.2001875</v>
      </c>
      <c r="X26" s="116">
        <f t="shared" si="20"/>
        <v>8002.3070625</v>
      </c>
      <c r="Y26" s="112">
        <f t="shared" si="21"/>
        <v>5334.871375000001</v>
      </c>
      <c r="Z26" s="102"/>
      <c r="AA26" s="102"/>
      <c r="AB26" s="113">
        <f t="shared" si="22"/>
        <v>8002.307062500001</v>
      </c>
      <c r="AC26" s="102">
        <f t="shared" si="23"/>
        <v>3556.5809166666672</v>
      </c>
      <c r="AD26" s="102">
        <f t="shared" si="24"/>
        <v>15.19906374643875</v>
      </c>
      <c r="AE26" s="115">
        <f t="shared" si="25"/>
        <v>22.798595619658123</v>
      </c>
      <c r="AF26" s="115">
        <f t="shared" si="26"/>
        <v>22.798595619658123</v>
      </c>
      <c r="AG26" s="102">
        <f t="shared" si="27"/>
        <v>3.7997659366096874</v>
      </c>
      <c r="AH26" s="102">
        <f t="shared" si="28"/>
        <v>7.599531873219375</v>
      </c>
      <c r="AI26" s="99">
        <f t="shared" si="29"/>
        <v>22.798595619658123</v>
      </c>
      <c r="AJ26" s="101">
        <v>40</v>
      </c>
      <c r="AK26" s="102">
        <f t="shared" si="30"/>
        <v>25</v>
      </c>
      <c r="AL26" s="102">
        <v>10</v>
      </c>
      <c r="AM26" s="114">
        <v>25</v>
      </c>
      <c r="AN26" s="112">
        <f t="shared" si="31"/>
        <v>15.19906374643875</v>
      </c>
      <c r="AO26" s="102">
        <f t="shared" si="32"/>
        <v>6.0796254985755</v>
      </c>
      <c r="AP26" s="102">
        <f t="shared" si="33"/>
        <v>3.7997659366096874</v>
      </c>
      <c r="AQ26" s="102">
        <f t="shared" si="34"/>
        <v>1.519906374643875</v>
      </c>
      <c r="AR26" s="114">
        <f t="shared" si="35"/>
        <v>3.7997659366096874</v>
      </c>
      <c r="AS26" s="101">
        <f t="shared" si="36"/>
        <v>22.798595619658123</v>
      </c>
      <c r="AT26" s="102">
        <f t="shared" si="37"/>
        <v>9.119438247863249</v>
      </c>
      <c r="AU26" s="102">
        <f t="shared" si="38"/>
        <v>5.699648904914531</v>
      </c>
      <c r="AV26" s="102">
        <f t="shared" si="39"/>
        <v>2.279859561965812</v>
      </c>
      <c r="AW26" s="114">
        <f t="shared" si="40"/>
        <v>5.699648904914531</v>
      </c>
      <c r="AX26" s="101">
        <f t="shared" si="41"/>
        <v>3.7997659366096874</v>
      </c>
      <c r="AY26" s="102">
        <f t="shared" si="42"/>
        <v>1.519906374643875</v>
      </c>
      <c r="AZ26" s="102">
        <f t="shared" si="43"/>
        <v>0.9499414841524219</v>
      </c>
      <c r="BA26" s="102">
        <f t="shared" si="44"/>
        <v>0.37997659366096875</v>
      </c>
      <c r="BB26" s="102">
        <f t="shared" si="45"/>
        <v>0.9499414841524219</v>
      </c>
      <c r="BC26" s="101">
        <f t="shared" si="46"/>
        <v>7.599531873219375</v>
      </c>
      <c r="BD26" s="102">
        <f t="shared" si="47"/>
        <v>3.03981274928775</v>
      </c>
      <c r="BE26" s="102">
        <f t="shared" si="48"/>
        <v>1.8998829683048437</v>
      </c>
      <c r="BF26" s="102">
        <f t="shared" si="49"/>
        <v>0.7599531873219375</v>
      </c>
      <c r="BG26" s="102">
        <f t="shared" si="50"/>
        <v>1.8998829683048437</v>
      </c>
      <c r="BH26" s="86"/>
    </row>
    <row r="27" spans="1:60" ht="15" hidden="1">
      <c r="A27" s="134" t="s">
        <v>72</v>
      </c>
      <c r="B27" s="151"/>
      <c r="C27" s="98">
        <f t="shared" si="0"/>
        <v>85529</v>
      </c>
      <c r="D27" s="98"/>
      <c r="E27" s="112"/>
      <c r="F27" s="102"/>
      <c r="G27" s="102"/>
      <c r="H27" s="102"/>
      <c r="I27" s="114"/>
      <c r="J27" s="112"/>
      <c r="K27" s="102">
        <v>20</v>
      </c>
      <c r="L27" s="102"/>
      <c r="M27" s="102"/>
      <c r="N27" s="115"/>
      <c r="O27" s="112"/>
      <c r="P27" s="102"/>
      <c r="Q27" s="102"/>
      <c r="R27" s="102"/>
      <c r="S27" s="114"/>
      <c r="T27" s="101"/>
      <c r="U27" s="101"/>
      <c r="V27" s="101"/>
      <c r="W27" s="101"/>
      <c r="X27" s="116"/>
      <c r="Y27" s="112"/>
      <c r="Z27" s="102"/>
      <c r="AA27" s="102"/>
      <c r="AB27" s="102"/>
      <c r="AC27" s="102"/>
      <c r="AD27" s="102"/>
      <c r="AE27" s="115"/>
      <c r="AF27" s="115"/>
      <c r="AG27" s="102"/>
      <c r="AH27" s="102"/>
      <c r="AI27" s="99"/>
      <c r="AJ27" s="101">
        <v>25</v>
      </c>
      <c r="AK27" s="102">
        <f t="shared" si="30"/>
        <v>25</v>
      </c>
      <c r="AL27" s="102">
        <v>25</v>
      </c>
      <c r="AM27" s="114">
        <v>25</v>
      </c>
      <c r="AN27" s="112">
        <f t="shared" si="31"/>
        <v>0</v>
      </c>
      <c r="AO27" s="102">
        <f t="shared" si="32"/>
        <v>0</v>
      </c>
      <c r="AP27" s="102">
        <f t="shared" si="33"/>
        <v>0</v>
      </c>
      <c r="AQ27" s="102">
        <f t="shared" si="34"/>
        <v>0</v>
      </c>
      <c r="AR27" s="114">
        <f t="shared" si="35"/>
        <v>0</v>
      </c>
      <c r="AS27" s="101"/>
      <c r="AT27" s="102">
        <f t="shared" si="37"/>
        <v>0</v>
      </c>
      <c r="AU27" s="102">
        <f t="shared" si="38"/>
        <v>0</v>
      </c>
      <c r="AV27" s="102">
        <f t="shared" si="39"/>
        <v>0</v>
      </c>
      <c r="AW27" s="114">
        <f t="shared" si="40"/>
        <v>0</v>
      </c>
      <c r="AX27" s="101"/>
      <c r="AY27" s="102">
        <f t="shared" si="42"/>
        <v>0</v>
      </c>
      <c r="AZ27" s="102">
        <f t="shared" si="43"/>
        <v>0</v>
      </c>
      <c r="BA27" s="102">
        <f t="shared" si="44"/>
        <v>0</v>
      </c>
      <c r="BB27" s="102">
        <f t="shared" si="45"/>
        <v>0</v>
      </c>
      <c r="BC27" s="101"/>
      <c r="BD27" s="102"/>
      <c r="BE27" s="102"/>
      <c r="BF27" s="102"/>
      <c r="BG27" s="114"/>
      <c r="BH27" s="86"/>
    </row>
    <row r="28" spans="1:60" ht="15" hidden="1">
      <c r="A28" s="134" t="s">
        <v>71</v>
      </c>
      <c r="B28" s="98"/>
      <c r="C28" s="98">
        <f t="shared" si="0"/>
        <v>85529</v>
      </c>
      <c r="D28" s="98"/>
      <c r="E28" s="112"/>
      <c r="F28" s="102"/>
      <c r="G28" s="102"/>
      <c r="H28" s="102"/>
      <c r="I28" s="114"/>
      <c r="J28" s="112"/>
      <c r="K28" s="102">
        <v>20</v>
      </c>
      <c r="L28" s="102"/>
      <c r="M28" s="102"/>
      <c r="N28" s="115"/>
      <c r="O28" s="112"/>
      <c r="P28" s="102"/>
      <c r="Q28" s="102"/>
      <c r="R28" s="102"/>
      <c r="S28" s="114"/>
      <c r="T28" s="101"/>
      <c r="U28" s="101"/>
      <c r="V28" s="101"/>
      <c r="W28" s="101"/>
      <c r="X28" s="116"/>
      <c r="Y28" s="112"/>
      <c r="Z28" s="102"/>
      <c r="AA28" s="102"/>
      <c r="AB28" s="102"/>
      <c r="AC28" s="102"/>
      <c r="AD28" s="102"/>
      <c r="AE28" s="115"/>
      <c r="AF28" s="115"/>
      <c r="AG28" s="102"/>
      <c r="AH28" s="102"/>
      <c r="AI28" s="99"/>
      <c r="AJ28" s="101">
        <v>100</v>
      </c>
      <c r="AK28" s="102"/>
      <c r="AL28" s="102"/>
      <c r="AM28" s="114"/>
      <c r="AN28" s="112"/>
      <c r="AO28" s="102">
        <f>$AD$16*AJ28%</f>
        <v>0</v>
      </c>
      <c r="AP28" s="102"/>
      <c r="AQ28" s="102"/>
      <c r="AR28" s="114"/>
      <c r="AS28" s="101"/>
      <c r="AT28" s="102">
        <f t="shared" si="37"/>
        <v>0</v>
      </c>
      <c r="AU28" s="102"/>
      <c r="AV28" s="102"/>
      <c r="AW28" s="114"/>
      <c r="AX28" s="101"/>
      <c r="AY28" s="102"/>
      <c r="AZ28" s="102"/>
      <c r="BA28" s="102"/>
      <c r="BB28" s="114"/>
      <c r="BC28" s="101"/>
      <c r="BD28" s="102"/>
      <c r="BE28" s="102"/>
      <c r="BF28" s="102"/>
      <c r="BG28" s="114"/>
      <c r="BH28" s="86"/>
    </row>
    <row r="29" spans="1:60" ht="15" hidden="1">
      <c r="A29" s="134" t="s">
        <v>73</v>
      </c>
      <c r="B29" s="98"/>
      <c r="C29" s="98">
        <f t="shared" si="0"/>
        <v>85529</v>
      </c>
      <c r="D29" s="98"/>
      <c r="E29" s="112"/>
      <c r="F29" s="102"/>
      <c r="G29" s="102"/>
      <c r="H29" s="102"/>
      <c r="I29" s="114"/>
      <c r="J29" s="112"/>
      <c r="K29" s="102">
        <v>20</v>
      </c>
      <c r="L29" s="102"/>
      <c r="M29" s="102"/>
      <c r="N29" s="115"/>
      <c r="O29" s="112"/>
      <c r="P29" s="102"/>
      <c r="Q29" s="102"/>
      <c r="R29" s="102"/>
      <c r="S29" s="114"/>
      <c r="T29" s="101"/>
      <c r="U29" s="101"/>
      <c r="V29" s="101"/>
      <c r="W29" s="101"/>
      <c r="X29" s="116"/>
      <c r="Y29" s="112"/>
      <c r="Z29" s="102"/>
      <c r="AA29" s="102"/>
      <c r="AB29" s="102"/>
      <c r="AC29" s="102"/>
      <c r="AD29" s="102"/>
      <c r="AE29" s="115"/>
      <c r="AF29" s="115"/>
      <c r="AG29" s="102"/>
      <c r="AH29" s="102"/>
      <c r="AI29" s="99"/>
      <c r="AJ29" s="101">
        <v>100</v>
      </c>
      <c r="AK29" s="102"/>
      <c r="AL29" s="102"/>
      <c r="AM29" s="114"/>
      <c r="AN29" s="112"/>
      <c r="AO29" s="102">
        <f>$AD$16*AJ29%</f>
        <v>0</v>
      </c>
      <c r="AP29" s="102"/>
      <c r="AQ29" s="102"/>
      <c r="AR29" s="114"/>
      <c r="AS29" s="101"/>
      <c r="AT29" s="102">
        <f>$AE$16*AJ29%</f>
        <v>0</v>
      </c>
      <c r="AU29" s="102"/>
      <c r="AV29" s="102"/>
      <c r="AW29" s="114"/>
      <c r="AX29" s="101"/>
      <c r="AY29" s="102"/>
      <c r="AZ29" s="102"/>
      <c r="BA29" s="102"/>
      <c r="BB29" s="114"/>
      <c r="BC29" s="101"/>
      <c r="BD29" s="102"/>
      <c r="BE29" s="102"/>
      <c r="BF29" s="102"/>
      <c r="BG29" s="114"/>
      <c r="BH29" s="86"/>
    </row>
    <row r="30" spans="1:60" ht="15" hidden="1">
      <c r="A30" s="134" t="s">
        <v>74</v>
      </c>
      <c r="B30" s="98"/>
      <c r="C30" s="98">
        <f t="shared" si="0"/>
        <v>85529</v>
      </c>
      <c r="D30" s="98"/>
      <c r="E30" s="112"/>
      <c r="F30" s="102"/>
      <c r="G30" s="102"/>
      <c r="H30" s="102"/>
      <c r="I30" s="114"/>
      <c r="J30" s="112"/>
      <c r="K30" s="102"/>
      <c r="L30" s="102"/>
      <c r="M30" s="102"/>
      <c r="N30" s="115"/>
      <c r="O30" s="112"/>
      <c r="P30" s="102"/>
      <c r="Q30" s="102"/>
      <c r="R30" s="102"/>
      <c r="S30" s="114"/>
      <c r="T30" s="101"/>
      <c r="U30" s="101"/>
      <c r="V30" s="101"/>
      <c r="W30" s="101"/>
      <c r="X30" s="116"/>
      <c r="Y30" s="112"/>
      <c r="Z30" s="102"/>
      <c r="AA30" s="102"/>
      <c r="AB30" s="102"/>
      <c r="AC30" s="102"/>
      <c r="AD30" s="102"/>
      <c r="AE30" s="115"/>
      <c r="AF30" s="115"/>
      <c r="AG30" s="102"/>
      <c r="AH30" s="102"/>
      <c r="AI30" s="99"/>
      <c r="AJ30" s="101"/>
      <c r="AK30" s="102"/>
      <c r="AL30" s="102"/>
      <c r="AM30" s="114"/>
      <c r="AN30" s="112"/>
      <c r="AO30" s="102">
        <f>$AD$16*AJ30%</f>
        <v>0</v>
      </c>
      <c r="AP30" s="102"/>
      <c r="AQ30" s="102"/>
      <c r="AR30" s="114"/>
      <c r="AS30" s="101"/>
      <c r="AT30" s="102">
        <f>$AE$16*AJ30%</f>
        <v>0</v>
      </c>
      <c r="AU30" s="102"/>
      <c r="AV30" s="102"/>
      <c r="AW30" s="114"/>
      <c r="AX30" s="101"/>
      <c r="AY30" s="102"/>
      <c r="AZ30" s="102"/>
      <c r="BA30" s="102"/>
      <c r="BB30" s="114"/>
      <c r="BC30" s="101"/>
      <c r="BD30" s="102"/>
      <c r="BE30" s="102"/>
      <c r="BF30" s="102"/>
      <c r="BG30" s="114"/>
      <c r="BH30" s="86"/>
    </row>
    <row r="31" spans="1:60" ht="15" hidden="1">
      <c r="A31" s="110" t="s">
        <v>72</v>
      </c>
      <c r="B31" s="98"/>
      <c r="C31" s="98">
        <f t="shared" si="0"/>
        <v>85529</v>
      </c>
      <c r="D31" s="98"/>
      <c r="E31" s="112"/>
      <c r="F31" s="102"/>
      <c r="G31" s="102"/>
      <c r="H31" s="102"/>
      <c r="I31" s="114"/>
      <c r="J31" s="112"/>
      <c r="K31" s="102">
        <v>20</v>
      </c>
      <c r="L31" s="102"/>
      <c r="M31" s="102"/>
      <c r="N31" s="115"/>
      <c r="O31" s="112"/>
      <c r="P31" s="102"/>
      <c r="Q31" s="102"/>
      <c r="R31" s="102"/>
      <c r="S31" s="114"/>
      <c r="T31" s="101"/>
      <c r="U31" s="101"/>
      <c r="V31" s="101"/>
      <c r="W31" s="101"/>
      <c r="X31" s="116"/>
      <c r="Y31" s="112"/>
      <c r="Z31" s="102"/>
      <c r="AA31" s="102"/>
      <c r="AB31" s="102"/>
      <c r="AC31" s="102"/>
      <c r="AD31" s="102"/>
      <c r="AE31" s="115"/>
      <c r="AF31" s="115"/>
      <c r="AG31" s="102"/>
      <c r="AH31" s="102"/>
      <c r="AI31" s="99"/>
      <c r="AJ31" s="101">
        <v>100</v>
      </c>
      <c r="AK31" s="102"/>
      <c r="AL31" s="102"/>
      <c r="AM31" s="114"/>
      <c r="AN31" s="112"/>
      <c r="AO31" s="102"/>
      <c r="AP31" s="102"/>
      <c r="AQ31" s="102"/>
      <c r="AR31" s="114"/>
      <c r="AS31" s="101"/>
      <c r="AT31" s="102"/>
      <c r="AU31" s="102"/>
      <c r="AV31" s="102"/>
      <c r="AW31" s="114"/>
      <c r="AX31" s="101"/>
      <c r="AY31" s="102"/>
      <c r="AZ31" s="102"/>
      <c r="BA31" s="102"/>
      <c r="BB31" s="114"/>
      <c r="BC31" s="101"/>
      <c r="BD31" s="102"/>
      <c r="BE31" s="102"/>
      <c r="BF31" s="102"/>
      <c r="BG31" s="114"/>
      <c r="BH31" s="86"/>
    </row>
    <row r="32" spans="1:60" ht="15" hidden="1">
      <c r="A32" s="110" t="s">
        <v>75</v>
      </c>
      <c r="B32" s="98"/>
      <c r="C32" s="98">
        <f t="shared" si="0"/>
        <v>85529</v>
      </c>
      <c r="D32" s="98"/>
      <c r="E32" s="112"/>
      <c r="F32" s="102"/>
      <c r="G32" s="102"/>
      <c r="H32" s="102"/>
      <c r="I32" s="114"/>
      <c r="J32" s="112"/>
      <c r="K32" s="102">
        <v>20</v>
      </c>
      <c r="L32" s="102"/>
      <c r="M32" s="102"/>
      <c r="N32" s="115"/>
      <c r="O32" s="112"/>
      <c r="P32" s="102"/>
      <c r="Q32" s="102"/>
      <c r="R32" s="102"/>
      <c r="S32" s="114"/>
      <c r="T32" s="101"/>
      <c r="U32" s="101"/>
      <c r="V32" s="101"/>
      <c r="W32" s="101"/>
      <c r="X32" s="116"/>
      <c r="Y32" s="112"/>
      <c r="Z32" s="102"/>
      <c r="AA32" s="102"/>
      <c r="AB32" s="102"/>
      <c r="AC32" s="102"/>
      <c r="AD32" s="102"/>
      <c r="AE32" s="115"/>
      <c r="AF32" s="115"/>
      <c r="AG32" s="102"/>
      <c r="AH32" s="102"/>
      <c r="AI32" s="99"/>
      <c r="AJ32" s="101">
        <v>100</v>
      </c>
      <c r="AK32" s="102"/>
      <c r="AL32" s="102"/>
      <c r="AM32" s="114"/>
      <c r="AN32" s="112"/>
      <c r="AO32" s="102"/>
      <c r="AP32" s="102"/>
      <c r="AQ32" s="102"/>
      <c r="AR32" s="114"/>
      <c r="AS32" s="101"/>
      <c r="AT32" s="102"/>
      <c r="AU32" s="102"/>
      <c r="AV32" s="102"/>
      <c r="AW32" s="114"/>
      <c r="AX32" s="101"/>
      <c r="AY32" s="102"/>
      <c r="AZ32" s="102"/>
      <c r="BA32" s="102"/>
      <c r="BB32" s="114"/>
      <c r="BC32" s="101"/>
      <c r="BD32" s="102"/>
      <c r="BE32" s="102"/>
      <c r="BF32" s="102"/>
      <c r="BG32" s="114"/>
      <c r="BH32" s="86"/>
    </row>
    <row r="33" spans="1:60" ht="15" hidden="1">
      <c r="A33" s="134" t="s">
        <v>76</v>
      </c>
      <c r="B33" s="98"/>
      <c r="C33" s="98">
        <f t="shared" si="0"/>
        <v>85529</v>
      </c>
      <c r="D33" s="98"/>
      <c r="E33" s="112"/>
      <c r="F33" s="102"/>
      <c r="G33" s="102"/>
      <c r="H33" s="102"/>
      <c r="I33" s="114"/>
      <c r="J33" s="112"/>
      <c r="K33" s="102">
        <v>20</v>
      </c>
      <c r="L33" s="102"/>
      <c r="M33" s="102"/>
      <c r="N33" s="115"/>
      <c r="O33" s="112"/>
      <c r="P33" s="102"/>
      <c r="Q33" s="102"/>
      <c r="R33" s="102"/>
      <c r="S33" s="114"/>
      <c r="T33" s="101"/>
      <c r="U33" s="101"/>
      <c r="V33" s="101"/>
      <c r="W33" s="101"/>
      <c r="X33" s="116"/>
      <c r="Y33" s="112"/>
      <c r="Z33" s="102"/>
      <c r="AA33" s="102"/>
      <c r="AB33" s="102"/>
      <c r="AC33" s="102"/>
      <c r="AD33" s="102"/>
      <c r="AE33" s="115"/>
      <c r="AF33" s="115"/>
      <c r="AG33" s="102"/>
      <c r="AH33" s="102"/>
      <c r="AI33" s="99"/>
      <c r="AJ33" s="101">
        <v>100</v>
      </c>
      <c r="AK33" s="102"/>
      <c r="AL33" s="102"/>
      <c r="AM33" s="114"/>
      <c r="AN33" s="112"/>
      <c r="AO33" s="102"/>
      <c r="AP33" s="102"/>
      <c r="AQ33" s="102"/>
      <c r="AR33" s="114"/>
      <c r="AS33" s="101"/>
      <c r="AT33" s="102"/>
      <c r="AU33" s="102"/>
      <c r="AV33" s="102"/>
      <c r="AW33" s="114"/>
      <c r="AX33" s="101"/>
      <c r="AY33" s="102"/>
      <c r="AZ33" s="102"/>
      <c r="BA33" s="102"/>
      <c r="BB33" s="114"/>
      <c r="BC33" s="101"/>
      <c r="BD33" s="102"/>
      <c r="BE33" s="102"/>
      <c r="BF33" s="102"/>
      <c r="BG33" s="114"/>
      <c r="BH33" s="86"/>
    </row>
    <row r="34" spans="1:60" ht="15" hidden="1">
      <c r="A34" s="135" t="s">
        <v>72</v>
      </c>
      <c r="B34" s="119"/>
      <c r="C34" s="119">
        <f t="shared" si="0"/>
        <v>85529</v>
      </c>
      <c r="D34" s="119"/>
      <c r="E34" s="120"/>
      <c r="F34" s="121"/>
      <c r="G34" s="121"/>
      <c r="H34" s="121"/>
      <c r="I34" s="123"/>
      <c r="J34" s="112"/>
      <c r="K34" s="121">
        <v>20</v>
      </c>
      <c r="L34" s="121"/>
      <c r="M34" s="121"/>
      <c r="N34" s="124"/>
      <c r="O34" s="112"/>
      <c r="P34" s="102"/>
      <c r="Q34" s="102"/>
      <c r="R34" s="102"/>
      <c r="S34" s="114"/>
      <c r="T34" s="101"/>
      <c r="U34" s="101"/>
      <c r="V34" s="101"/>
      <c r="W34" s="101"/>
      <c r="X34" s="116"/>
      <c r="Y34" s="112"/>
      <c r="Z34" s="121"/>
      <c r="AA34" s="121"/>
      <c r="AB34" s="121"/>
      <c r="AC34" s="121"/>
      <c r="AD34" s="121"/>
      <c r="AE34" s="124"/>
      <c r="AF34" s="124"/>
      <c r="AG34" s="121"/>
      <c r="AH34" s="121"/>
      <c r="AI34" s="136"/>
      <c r="AJ34" s="125">
        <v>100</v>
      </c>
      <c r="AK34" s="121"/>
      <c r="AL34" s="121"/>
      <c r="AM34" s="123"/>
      <c r="AN34" s="120"/>
      <c r="AO34" s="121"/>
      <c r="AP34" s="121"/>
      <c r="AQ34" s="121"/>
      <c r="AR34" s="123"/>
      <c r="AS34" s="125"/>
      <c r="AT34" s="121"/>
      <c r="AU34" s="121"/>
      <c r="AV34" s="121"/>
      <c r="AW34" s="123"/>
      <c r="AX34" s="125"/>
      <c r="AY34" s="121"/>
      <c r="AZ34" s="121"/>
      <c r="BA34" s="121"/>
      <c r="BB34" s="123"/>
      <c r="BC34" s="125"/>
      <c r="BD34" s="121"/>
      <c r="BE34" s="121"/>
      <c r="BF34" s="121"/>
      <c r="BG34" s="123"/>
      <c r="BH34" s="86"/>
    </row>
    <row r="35" spans="1:60" ht="15" hidden="1">
      <c r="A35" s="130" t="s">
        <v>77</v>
      </c>
      <c r="B35" s="131">
        <f>B16+B26</f>
        <v>15.75</v>
      </c>
      <c r="C35" s="85">
        <f t="shared" si="0"/>
        <v>85529</v>
      </c>
      <c r="D35" s="85">
        <f>D16+D26</f>
        <v>1347081.75</v>
      </c>
      <c r="E35" s="89"/>
      <c r="F35" s="90"/>
      <c r="G35" s="90"/>
      <c r="H35" s="90"/>
      <c r="I35" s="92"/>
      <c r="J35" s="89"/>
      <c r="K35" s="90"/>
      <c r="L35" s="90"/>
      <c r="M35" s="90"/>
      <c r="N35" s="95"/>
      <c r="O35" s="152"/>
      <c r="P35" s="153"/>
      <c r="Q35" s="153"/>
      <c r="R35" s="153"/>
      <c r="S35" s="154"/>
      <c r="T35" s="93"/>
      <c r="U35" s="90"/>
      <c r="V35" s="90"/>
      <c r="W35" s="92"/>
      <c r="X35" s="94"/>
      <c r="Y35" s="89">
        <f>Y16+Y26</f>
        <v>64430.57387467889</v>
      </c>
      <c r="Z35" s="90"/>
      <c r="AA35" s="90"/>
      <c r="AB35" s="90"/>
      <c r="AC35" s="90"/>
      <c r="AD35" s="90"/>
      <c r="AE35" s="95"/>
      <c r="AF35" s="94"/>
      <c r="AG35" s="85"/>
      <c r="AH35" s="85"/>
      <c r="AI35" s="85">
        <f>AI16+AI26</f>
        <v>275.344332797773</v>
      </c>
      <c r="AJ35" s="93"/>
      <c r="AK35" s="90"/>
      <c r="AL35" s="90"/>
      <c r="AM35" s="92"/>
      <c r="AN35" s="89"/>
      <c r="AO35" s="90"/>
      <c r="AP35" s="90"/>
      <c r="AQ35" s="90"/>
      <c r="AR35" s="92"/>
      <c r="AS35" s="93"/>
      <c r="AT35" s="90"/>
      <c r="AU35" s="90"/>
      <c r="AV35" s="90"/>
      <c r="AW35" s="92"/>
      <c r="AX35" s="93"/>
      <c r="AY35" s="90"/>
      <c r="AZ35" s="90"/>
      <c r="BA35" s="90"/>
      <c r="BB35" s="92"/>
      <c r="BC35" s="93"/>
      <c r="BD35" s="90"/>
      <c r="BE35" s="90"/>
      <c r="BF35" s="90"/>
      <c r="BG35" s="92"/>
      <c r="BH35" s="86"/>
    </row>
    <row r="36" spans="1:60" ht="15" hidden="1">
      <c r="A36" s="137"/>
      <c r="B36" s="138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6"/>
    </row>
    <row r="37" spans="1:60" ht="15">
      <c r="A37" s="137"/>
      <c r="B37" s="138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6"/>
    </row>
    <row r="38" spans="1:60" ht="15" customHeight="1" hidden="1">
      <c r="A38" s="137"/>
      <c r="B38" s="138"/>
      <c r="C38" s="84"/>
      <c r="D38" s="84"/>
      <c r="E38" s="84"/>
      <c r="F38" s="84"/>
      <c r="G38" s="84"/>
      <c r="H38" s="84"/>
      <c r="I38" s="139" t="s">
        <v>9</v>
      </c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6"/>
    </row>
    <row r="39" spans="1:60" ht="15" customHeight="1" hidden="1">
      <c r="A39" s="137"/>
      <c r="B39" s="138"/>
      <c r="C39" s="84"/>
      <c r="D39" s="84"/>
      <c r="E39" s="84"/>
      <c r="F39" s="84"/>
      <c r="G39" s="84"/>
      <c r="H39" s="84"/>
      <c r="I39" s="139"/>
      <c r="J39" s="139"/>
      <c r="K39" s="139"/>
      <c r="L39" s="139"/>
      <c r="M39" s="139"/>
      <c r="N39" s="139"/>
      <c r="O39" s="139"/>
      <c r="P39" s="139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6"/>
    </row>
    <row r="40" spans="1:60" ht="15" customHeight="1" hidden="1">
      <c r="A40" s="11" t="s">
        <v>15</v>
      </c>
      <c r="B40" s="12" t="s">
        <v>16</v>
      </c>
      <c r="C40" s="12" t="s">
        <v>17</v>
      </c>
      <c r="D40" s="12" t="s">
        <v>18</v>
      </c>
      <c r="E40" s="12" t="s">
        <v>19</v>
      </c>
      <c r="F40" s="13"/>
      <c r="G40" s="13"/>
      <c r="H40" s="13"/>
      <c r="I40" s="14"/>
      <c r="J40" s="12" t="s">
        <v>20</v>
      </c>
      <c r="K40" s="13"/>
      <c r="L40" s="13"/>
      <c r="M40" s="13"/>
      <c r="N40" s="14"/>
      <c r="O40" s="12" t="s">
        <v>21</v>
      </c>
      <c r="P40" s="13"/>
      <c r="Q40" s="13"/>
      <c r="R40" s="13"/>
      <c r="S40" s="14"/>
      <c r="T40" s="12" t="s">
        <v>22</v>
      </c>
      <c r="U40" s="13"/>
      <c r="V40" s="13"/>
      <c r="W40" s="13"/>
      <c r="X40" s="14"/>
      <c r="Y40" s="11" t="s">
        <v>23</v>
      </c>
      <c r="Z40" s="15"/>
      <c r="AA40" s="15"/>
      <c r="AB40" s="15"/>
      <c r="AC40" s="15"/>
      <c r="AD40" s="15"/>
      <c r="AE40" s="15"/>
      <c r="AF40" s="15"/>
      <c r="AG40" s="15"/>
      <c r="AH40" s="15"/>
      <c r="AI40" s="16"/>
      <c r="AJ40" s="11" t="s">
        <v>24</v>
      </c>
      <c r="AK40" s="15"/>
      <c r="AL40" s="15"/>
      <c r="AM40" s="16"/>
      <c r="AN40" s="12" t="s">
        <v>25</v>
      </c>
      <c r="AO40" s="13"/>
      <c r="AP40" s="13"/>
      <c r="AQ40" s="13"/>
      <c r="AR40" s="14"/>
      <c r="AS40" s="12" t="s">
        <v>26</v>
      </c>
      <c r="AT40" s="13"/>
      <c r="AU40" s="13"/>
      <c r="AV40" s="13"/>
      <c r="AW40" s="14"/>
      <c r="AX40" s="12" t="s">
        <v>85</v>
      </c>
      <c r="AY40" s="13"/>
      <c r="AZ40" s="13"/>
      <c r="BA40" s="13"/>
      <c r="BB40" s="14"/>
      <c r="BC40" s="12" t="s">
        <v>86</v>
      </c>
      <c r="BD40" s="13"/>
      <c r="BE40" s="13"/>
      <c r="BF40" s="13"/>
      <c r="BG40" s="14"/>
      <c r="BH40" s="86"/>
    </row>
    <row r="41" spans="1:60" ht="15" customHeight="1" hidden="1">
      <c r="A41" s="20"/>
      <c r="B41" s="21"/>
      <c r="C41" s="21"/>
      <c r="D41" s="21"/>
      <c r="E41" s="22"/>
      <c r="F41" s="23"/>
      <c r="G41" s="23"/>
      <c r="H41" s="23"/>
      <c r="I41" s="24"/>
      <c r="J41" s="22"/>
      <c r="K41" s="23"/>
      <c r="L41" s="23"/>
      <c r="M41" s="23"/>
      <c r="N41" s="24"/>
      <c r="O41" s="22"/>
      <c r="P41" s="23"/>
      <c r="Q41" s="23"/>
      <c r="R41" s="23"/>
      <c r="S41" s="24"/>
      <c r="T41" s="22"/>
      <c r="U41" s="23"/>
      <c r="V41" s="23"/>
      <c r="W41" s="23"/>
      <c r="X41" s="24"/>
      <c r="Y41" s="25"/>
      <c r="Z41" s="26"/>
      <c r="AA41" s="26"/>
      <c r="AB41" s="26"/>
      <c r="AC41" s="26"/>
      <c r="AD41" s="26"/>
      <c r="AE41" s="26"/>
      <c r="AF41" s="26"/>
      <c r="AG41" s="26"/>
      <c r="AH41" s="26"/>
      <c r="AI41" s="27"/>
      <c r="AJ41" s="25"/>
      <c r="AK41" s="26"/>
      <c r="AL41" s="26"/>
      <c r="AM41" s="27"/>
      <c r="AN41" s="22"/>
      <c r="AO41" s="23"/>
      <c r="AP41" s="23"/>
      <c r="AQ41" s="23"/>
      <c r="AR41" s="24"/>
      <c r="AS41" s="22"/>
      <c r="AT41" s="23"/>
      <c r="AU41" s="23"/>
      <c r="AV41" s="23"/>
      <c r="AW41" s="24"/>
      <c r="AX41" s="22"/>
      <c r="AY41" s="23"/>
      <c r="AZ41" s="23"/>
      <c r="BA41" s="23"/>
      <c r="BB41" s="24"/>
      <c r="BC41" s="22"/>
      <c r="BD41" s="23"/>
      <c r="BE41" s="23"/>
      <c r="BF41" s="23"/>
      <c r="BG41" s="24"/>
      <c r="BH41" s="86"/>
    </row>
    <row r="42" spans="1:60" ht="15" customHeight="1" hidden="1">
      <c r="A42" s="20"/>
      <c r="B42" s="21"/>
      <c r="C42" s="21"/>
      <c r="D42" s="21"/>
      <c r="E42" s="28"/>
      <c r="F42" s="29"/>
      <c r="G42" s="29"/>
      <c r="H42" s="29"/>
      <c r="I42" s="30"/>
      <c r="J42" s="28"/>
      <c r="K42" s="29"/>
      <c r="L42" s="29"/>
      <c r="M42" s="29"/>
      <c r="N42" s="30"/>
      <c r="O42" s="28"/>
      <c r="P42" s="29"/>
      <c r="Q42" s="29"/>
      <c r="R42" s="29"/>
      <c r="S42" s="30"/>
      <c r="T42" s="28"/>
      <c r="U42" s="29"/>
      <c r="V42" s="29"/>
      <c r="W42" s="29"/>
      <c r="X42" s="30"/>
      <c r="Y42" s="31"/>
      <c r="Z42" s="32"/>
      <c r="AA42" s="32"/>
      <c r="AB42" s="32"/>
      <c r="AC42" s="32"/>
      <c r="AD42" s="32"/>
      <c r="AE42" s="32"/>
      <c r="AF42" s="32"/>
      <c r="AG42" s="32"/>
      <c r="AH42" s="32"/>
      <c r="AI42" s="33"/>
      <c r="AJ42" s="31"/>
      <c r="AK42" s="32"/>
      <c r="AL42" s="32"/>
      <c r="AM42" s="33"/>
      <c r="AN42" s="28"/>
      <c r="AO42" s="29"/>
      <c r="AP42" s="29"/>
      <c r="AQ42" s="29"/>
      <c r="AR42" s="30"/>
      <c r="AS42" s="28"/>
      <c r="AT42" s="29"/>
      <c r="AU42" s="29"/>
      <c r="AV42" s="29"/>
      <c r="AW42" s="30"/>
      <c r="AX42" s="28"/>
      <c r="AY42" s="29"/>
      <c r="AZ42" s="29"/>
      <c r="BA42" s="29"/>
      <c r="BB42" s="30"/>
      <c r="BC42" s="28"/>
      <c r="BD42" s="29"/>
      <c r="BE42" s="29"/>
      <c r="BF42" s="29"/>
      <c r="BG42" s="30"/>
      <c r="BH42" s="86"/>
    </row>
    <row r="43" spans="1:60" ht="15" customHeight="1" hidden="1">
      <c r="A43" s="20"/>
      <c r="B43" s="21"/>
      <c r="C43" s="21"/>
      <c r="D43" s="21"/>
      <c r="E43" s="11" t="s">
        <v>30</v>
      </c>
      <c r="F43" s="34" t="s">
        <v>31</v>
      </c>
      <c r="G43" s="34" t="s">
        <v>32</v>
      </c>
      <c r="H43" s="34" t="s">
        <v>33</v>
      </c>
      <c r="I43" s="34" t="s">
        <v>34</v>
      </c>
      <c r="J43" s="11" t="s">
        <v>30</v>
      </c>
      <c r="K43" s="34" t="s">
        <v>31</v>
      </c>
      <c r="L43" s="34" t="s">
        <v>35</v>
      </c>
      <c r="M43" s="34" t="s">
        <v>33</v>
      </c>
      <c r="N43" s="34" t="s">
        <v>34</v>
      </c>
      <c r="O43" s="36" t="s">
        <v>36</v>
      </c>
      <c r="P43" s="37" t="s">
        <v>37</v>
      </c>
      <c r="Q43" s="37" t="s">
        <v>38</v>
      </c>
      <c r="R43" s="38" t="s">
        <v>39</v>
      </c>
      <c r="S43" s="39" t="s">
        <v>40</v>
      </c>
      <c r="T43" s="34" t="s">
        <v>36</v>
      </c>
      <c r="U43" s="34" t="s">
        <v>37</v>
      </c>
      <c r="V43" s="34" t="s">
        <v>38</v>
      </c>
      <c r="W43" s="41" t="s">
        <v>39</v>
      </c>
      <c r="X43" s="34" t="s">
        <v>40</v>
      </c>
      <c r="Y43" s="36" t="s">
        <v>41</v>
      </c>
      <c r="Z43" s="42"/>
      <c r="AA43" s="43"/>
      <c r="AB43" s="40" t="s">
        <v>42</v>
      </c>
      <c r="AC43" s="34" t="s">
        <v>43</v>
      </c>
      <c r="AD43" s="34" t="s">
        <v>44</v>
      </c>
      <c r="AE43" s="34" t="s">
        <v>104</v>
      </c>
      <c r="AF43" s="34" t="s">
        <v>46</v>
      </c>
      <c r="AG43" s="34" t="s">
        <v>105</v>
      </c>
      <c r="AH43" s="34" t="s">
        <v>106</v>
      </c>
      <c r="AI43" s="34" t="s">
        <v>49</v>
      </c>
      <c r="AJ43" s="34" t="s">
        <v>36</v>
      </c>
      <c r="AK43" s="34" t="s">
        <v>37</v>
      </c>
      <c r="AL43" s="34" t="s">
        <v>38</v>
      </c>
      <c r="AM43" s="41" t="s">
        <v>39</v>
      </c>
      <c r="AN43" s="12" t="s">
        <v>51</v>
      </c>
      <c r="AO43" s="12" t="s">
        <v>52</v>
      </c>
      <c r="AP43" s="12" t="s">
        <v>53</v>
      </c>
      <c r="AQ43" s="12" t="s">
        <v>54</v>
      </c>
      <c r="AR43" s="12" t="s">
        <v>55</v>
      </c>
      <c r="AS43" s="12" t="s">
        <v>51</v>
      </c>
      <c r="AT43" s="12" t="s">
        <v>52</v>
      </c>
      <c r="AU43" s="12" t="s">
        <v>53</v>
      </c>
      <c r="AV43" s="12" t="s">
        <v>54</v>
      </c>
      <c r="AW43" s="12" t="s">
        <v>55</v>
      </c>
      <c r="AX43" s="12" t="s">
        <v>51</v>
      </c>
      <c r="AY43" s="12" t="s">
        <v>52</v>
      </c>
      <c r="AZ43" s="12" t="s">
        <v>53</v>
      </c>
      <c r="BA43" s="12" t="s">
        <v>54</v>
      </c>
      <c r="BB43" s="12" t="s">
        <v>55</v>
      </c>
      <c r="BC43" s="12" t="s">
        <v>51</v>
      </c>
      <c r="BD43" s="12" t="s">
        <v>52</v>
      </c>
      <c r="BE43" s="12" t="s">
        <v>53</v>
      </c>
      <c r="BF43" s="12" t="s">
        <v>54</v>
      </c>
      <c r="BG43" s="12" t="s">
        <v>55</v>
      </c>
      <c r="BH43" s="86"/>
    </row>
    <row r="44" spans="1:60" ht="15" hidden="1">
      <c r="A44" s="20"/>
      <c r="B44" s="21"/>
      <c r="C44" s="21"/>
      <c r="D44" s="21"/>
      <c r="E44" s="20"/>
      <c r="F44" s="46"/>
      <c r="G44" s="46"/>
      <c r="H44" s="46"/>
      <c r="I44" s="46"/>
      <c r="J44" s="20"/>
      <c r="K44" s="46"/>
      <c r="L44" s="46"/>
      <c r="M44" s="46"/>
      <c r="N44" s="46"/>
      <c r="O44" s="54"/>
      <c r="P44" s="242"/>
      <c r="Q44" s="242"/>
      <c r="R44" s="243"/>
      <c r="S44" s="244"/>
      <c r="T44" s="46"/>
      <c r="U44" s="46"/>
      <c r="V44" s="46"/>
      <c r="W44" s="53"/>
      <c r="X44" s="46"/>
      <c r="Y44" s="54"/>
      <c r="Z44" s="55"/>
      <c r="AA44" s="56"/>
      <c r="AB44" s="52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53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86"/>
    </row>
    <row r="45" spans="1:60" ht="15">
      <c r="A45" s="20"/>
      <c r="B45" s="21"/>
      <c r="C45" s="21"/>
      <c r="D45" s="21"/>
      <c r="E45" s="20"/>
      <c r="F45" s="46"/>
      <c r="G45" s="46"/>
      <c r="H45" s="46"/>
      <c r="I45" s="46"/>
      <c r="J45" s="20"/>
      <c r="K45" s="46"/>
      <c r="L45" s="46"/>
      <c r="M45" s="46"/>
      <c r="N45" s="46"/>
      <c r="O45" s="54"/>
      <c r="P45" s="242"/>
      <c r="Q45" s="242"/>
      <c r="R45" s="243"/>
      <c r="S45" s="244"/>
      <c r="T45" s="46"/>
      <c r="U45" s="46"/>
      <c r="V45" s="46"/>
      <c r="W45" s="53"/>
      <c r="X45" s="46"/>
      <c r="Y45" s="54"/>
      <c r="Z45" s="55"/>
      <c r="AA45" s="56"/>
      <c r="AB45" s="52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53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86"/>
    </row>
    <row r="46" spans="1:60" ht="15">
      <c r="A46" s="20"/>
      <c r="B46" s="21"/>
      <c r="C46" s="21"/>
      <c r="D46" s="21"/>
      <c r="E46" s="20"/>
      <c r="F46" s="46"/>
      <c r="G46" s="46"/>
      <c r="H46" s="46"/>
      <c r="I46" s="46"/>
      <c r="J46" s="20"/>
      <c r="K46" s="46"/>
      <c r="L46" s="46"/>
      <c r="M46" s="46"/>
      <c r="N46" s="46"/>
      <c r="O46" s="54"/>
      <c r="P46" s="242"/>
      <c r="Q46" s="242"/>
      <c r="R46" s="243"/>
      <c r="S46" s="244"/>
      <c r="T46" s="46"/>
      <c r="U46" s="46"/>
      <c r="V46" s="46"/>
      <c r="W46" s="53"/>
      <c r="X46" s="46"/>
      <c r="Y46" s="54"/>
      <c r="Z46" s="55"/>
      <c r="AA46" s="56"/>
      <c r="AB46" s="52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53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86"/>
    </row>
    <row r="47" spans="1:60" ht="15" hidden="1">
      <c r="A47" s="58"/>
      <c r="B47" s="57"/>
      <c r="C47" s="57"/>
      <c r="D47" s="57"/>
      <c r="E47" s="58"/>
      <c r="F47" s="59"/>
      <c r="G47" s="59"/>
      <c r="H47" s="59"/>
      <c r="I47" s="59"/>
      <c r="J47" s="58"/>
      <c r="K47" s="59"/>
      <c r="L47" s="59"/>
      <c r="M47" s="59"/>
      <c r="N47" s="59"/>
      <c r="O47" s="67"/>
      <c r="P47" s="259"/>
      <c r="Q47" s="259"/>
      <c r="R47" s="260"/>
      <c r="S47" s="261"/>
      <c r="T47" s="59"/>
      <c r="U47" s="59"/>
      <c r="V47" s="59"/>
      <c r="W47" s="66"/>
      <c r="X47" s="59"/>
      <c r="Y47" s="67"/>
      <c r="Z47" s="68"/>
      <c r="AA47" s="69"/>
      <c r="AB47" s="65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66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86"/>
    </row>
    <row r="48" spans="1:60" ht="15" hidden="1">
      <c r="A48" s="140" t="s">
        <v>62</v>
      </c>
      <c r="B48" s="141">
        <f>B49+B50+B51+B52+B53+B54+B55+B56+B57</f>
        <v>13.75</v>
      </c>
      <c r="C48" s="142">
        <f>(BK2-(BK3-BK4)*BK5)*BK6*BK7*BK8</f>
        <v>85528.87199999999</v>
      </c>
      <c r="D48" s="142">
        <f>D49+D50+D51+D52+D53+D54+D55+D56+D57</f>
        <v>1176023.75</v>
      </c>
      <c r="E48" s="143"/>
      <c r="F48" s="144"/>
      <c r="G48" s="106"/>
      <c r="H48" s="144"/>
      <c r="I48" s="145"/>
      <c r="J48" s="143"/>
      <c r="K48" s="144"/>
      <c r="L48" s="144"/>
      <c r="M48" s="144"/>
      <c r="N48" s="146"/>
      <c r="O48" s="105"/>
      <c r="P48" s="100"/>
      <c r="Q48" s="100"/>
      <c r="R48" s="100"/>
      <c r="S48" s="107"/>
      <c r="T48" s="147"/>
      <c r="U48" s="144"/>
      <c r="V48" s="144"/>
      <c r="W48" s="145"/>
      <c r="X48" s="148"/>
      <c r="Y48" s="143">
        <f>Y49+Y50+Y51+Y52+Y53+Y54+Y55+Y56+Y57</f>
        <v>56997.67612967889</v>
      </c>
      <c r="Z48" s="144"/>
      <c r="AA48" s="144"/>
      <c r="AB48" s="144"/>
      <c r="AC48" s="144"/>
      <c r="AD48" s="144"/>
      <c r="AE48" s="146"/>
      <c r="AF48" s="108"/>
      <c r="AG48" s="100"/>
      <c r="AH48" s="100"/>
      <c r="AI48" s="99">
        <f>AI49+AI50+AI51+AI52+AI53+AI54+AI55+AI56+AI57</f>
        <v>243.57981251999524</v>
      </c>
      <c r="AJ48" s="147"/>
      <c r="AK48" s="144"/>
      <c r="AL48" s="144"/>
      <c r="AM48" s="145"/>
      <c r="AN48" s="143"/>
      <c r="AO48" s="144"/>
      <c r="AP48" s="144"/>
      <c r="AQ48" s="144"/>
      <c r="AR48" s="145"/>
      <c r="AS48" s="147"/>
      <c r="AT48" s="144"/>
      <c r="AU48" s="144"/>
      <c r="AV48" s="144"/>
      <c r="AW48" s="145"/>
      <c r="AX48" s="147"/>
      <c r="AY48" s="144"/>
      <c r="AZ48" s="144"/>
      <c r="BA48" s="144"/>
      <c r="BB48" s="145"/>
      <c r="BC48" s="147"/>
      <c r="BD48" s="144"/>
      <c r="BE48" s="144"/>
      <c r="BF48" s="144"/>
      <c r="BG48" s="145"/>
      <c r="BH48" s="86"/>
    </row>
    <row r="49" spans="1:60" ht="15" hidden="1">
      <c r="A49" s="110" t="s">
        <v>63</v>
      </c>
      <c r="B49" s="149">
        <v>1.5</v>
      </c>
      <c r="C49" s="98">
        <f aca="true" t="shared" si="51" ref="C49:C67">ROUND(C48,0)</f>
        <v>85529</v>
      </c>
      <c r="D49" s="98">
        <f aca="true" t="shared" si="52" ref="D49:D58">B49*C49</f>
        <v>128293.5</v>
      </c>
      <c r="E49" s="112">
        <f aca="true" t="shared" si="53" ref="E49:E58">D49/S49</f>
        <v>23.649980291683093</v>
      </c>
      <c r="F49" s="102">
        <v>30</v>
      </c>
      <c r="G49" s="113">
        <f aca="true" t="shared" si="54" ref="G49:G55">F49/1.3</f>
        <v>23.076923076923077</v>
      </c>
      <c r="H49" s="102">
        <f aca="true" t="shared" si="55" ref="H49:H58">F49</f>
        <v>30</v>
      </c>
      <c r="I49" s="114">
        <f aca="true" t="shared" si="56" ref="I49:I58">G49/1.3</f>
        <v>17.75147928994083</v>
      </c>
      <c r="J49" s="112">
        <f aca="true" t="shared" si="57" ref="J49:J58">D49/X49</f>
        <v>15.766653527788728</v>
      </c>
      <c r="K49" s="102">
        <f aca="true" t="shared" si="58" ref="K49:K55">F49/1.5</f>
        <v>20</v>
      </c>
      <c r="L49" s="102">
        <f aca="true" t="shared" si="59" ref="L49:L55">K49/1.3</f>
        <v>15.384615384615383</v>
      </c>
      <c r="M49" s="102">
        <f aca="true" t="shared" si="60" ref="M49:M58">H49/1.5</f>
        <v>20</v>
      </c>
      <c r="N49" s="115">
        <f aca="true" t="shared" si="61" ref="N49:N58">I49/1.5</f>
        <v>11.834319526627219</v>
      </c>
      <c r="O49" s="112">
        <f aca="true" t="shared" si="62" ref="O49:O58">(D49*AJ49/100)/F49</f>
        <v>1625.051</v>
      </c>
      <c r="P49" s="102">
        <f aca="true" t="shared" si="63" ref="P49:P58">(D49*AK49/100)/G49</f>
        <v>1779.0031999999999</v>
      </c>
      <c r="Q49" s="102">
        <f aca="true" t="shared" si="64" ref="Q49:Q58">(D49*AL49/100)/H49</f>
        <v>213.82250000000002</v>
      </c>
      <c r="R49" s="102">
        <f aca="true" t="shared" si="65" ref="R49:R58">(D49*AM49/100)/I49</f>
        <v>1806.800125</v>
      </c>
      <c r="S49" s="114">
        <f aca="true" t="shared" si="66" ref="S49:S58">O49+P49+Q49+R49</f>
        <v>5424.676825</v>
      </c>
      <c r="T49" s="101">
        <f aca="true" t="shared" si="67" ref="T49:T58">(D49*AJ49/100)/K49</f>
        <v>2437.5765</v>
      </c>
      <c r="U49" s="101">
        <f aca="true" t="shared" si="68" ref="U49:U58">(D49*AK49/100)/L49</f>
        <v>2668.5048</v>
      </c>
      <c r="V49" s="101">
        <f aca="true" t="shared" si="69" ref="V49:V55">(D49*AL49/100)/M49</f>
        <v>320.73375</v>
      </c>
      <c r="W49" s="101">
        <f aca="true" t="shared" si="70" ref="W49:W55">(D49*AM49/100)/N49</f>
        <v>2710.2001875</v>
      </c>
      <c r="X49" s="116">
        <f aca="true" t="shared" si="71" ref="X49:X58">T49+U49+V49+W49</f>
        <v>8137.0152375</v>
      </c>
      <c r="Y49" s="112">
        <f aca="true" t="shared" si="72" ref="Y49:Y58">D49/E49</f>
        <v>5424.676825</v>
      </c>
      <c r="Z49" s="113"/>
      <c r="AA49" s="113"/>
      <c r="AB49" s="113">
        <f aca="true" t="shared" si="73" ref="AB49:AB58">D49/J49</f>
        <v>8137.0152375</v>
      </c>
      <c r="AC49" s="102">
        <f aca="true" t="shared" si="74" ref="AC49:AC58">C49/E49</f>
        <v>3616.4512166666664</v>
      </c>
      <c r="AD49" s="102">
        <f aca="true" t="shared" si="75" ref="AD49:AD58">AC49/$BM$2</f>
        <v>15.454919729344729</v>
      </c>
      <c r="AE49" s="115">
        <f aca="true" t="shared" si="76" ref="AE49:AE58">AD49*1.5</f>
        <v>23.182379594017092</v>
      </c>
      <c r="AF49" s="115">
        <f aca="true" t="shared" si="77" ref="AF49:AF58">C49/J49/$BM$2</f>
        <v>23.182379594017092</v>
      </c>
      <c r="AG49" s="102">
        <f aca="true" t="shared" si="78" ref="AG49:AG58">AD49/4</f>
        <v>3.8637299323361822</v>
      </c>
      <c r="AH49" s="102">
        <f aca="true" t="shared" si="79" ref="AH49:AH58">AD49/2</f>
        <v>7.7274598646723645</v>
      </c>
      <c r="AI49" s="99">
        <f aca="true" t="shared" si="80" ref="AI49:AI58">AD49*B49</f>
        <v>23.182379594017092</v>
      </c>
      <c r="AJ49" s="101">
        <v>38</v>
      </c>
      <c r="AK49" s="102">
        <f aca="true" t="shared" si="81" ref="AK49:AK59">100-AJ49-AL49-AM49</f>
        <v>32</v>
      </c>
      <c r="AL49" s="102">
        <v>5</v>
      </c>
      <c r="AM49" s="114">
        <v>25</v>
      </c>
      <c r="AN49" s="112">
        <f aca="true" t="shared" si="82" ref="AN49:AN59">AO49+AP49+AQ49+AR49</f>
        <v>15.45491972934473</v>
      </c>
      <c r="AO49" s="102">
        <f aca="true" t="shared" si="83" ref="AO49:AO59">AD49*AJ49%</f>
        <v>5.872869497150997</v>
      </c>
      <c r="AP49" s="102">
        <f aca="true" t="shared" si="84" ref="AP49:AP59">AD49*AK49%</f>
        <v>4.945574313390313</v>
      </c>
      <c r="AQ49" s="102">
        <f aca="true" t="shared" si="85" ref="AQ49:AQ59">AD49*AL49%</f>
        <v>0.7727459864672365</v>
      </c>
      <c r="AR49" s="114">
        <f aca="true" t="shared" si="86" ref="AR49:AR59">AD49*AM49%</f>
        <v>3.8637299323361822</v>
      </c>
      <c r="AS49" s="101">
        <f aca="true" t="shared" si="87" ref="AS49:AS58">AT49+AU49+AV49+AW49</f>
        <v>23.182379594017092</v>
      </c>
      <c r="AT49" s="102">
        <f aca="true" t="shared" si="88" ref="AT49:AT60">AE49*AJ49%</f>
        <v>8.809304245726496</v>
      </c>
      <c r="AU49" s="102">
        <f aca="true" t="shared" si="89" ref="AU49:AU59">AE49*AK49%</f>
        <v>7.41836147008547</v>
      </c>
      <c r="AV49" s="102">
        <f aca="true" t="shared" si="90" ref="AV49:AV59">AE49*AL49%</f>
        <v>1.1591189797008548</v>
      </c>
      <c r="AW49" s="114">
        <f aca="true" t="shared" si="91" ref="AW49:AW59">AE49*AM49%</f>
        <v>5.795594898504273</v>
      </c>
      <c r="AX49" s="101">
        <f aca="true" t="shared" si="92" ref="AX49:AX58">AY49+AZ49+BA49+BB49</f>
        <v>3.8637299323361827</v>
      </c>
      <c r="AY49" s="102">
        <f aca="true" t="shared" si="93" ref="AY49:AY59">AG49*AJ49%</f>
        <v>1.4682173742877493</v>
      </c>
      <c r="AZ49" s="102">
        <f aca="true" t="shared" si="94" ref="AZ49:AZ59">AG49*AK49%</f>
        <v>1.2363935783475783</v>
      </c>
      <c r="BA49" s="102">
        <f aca="true" t="shared" si="95" ref="BA49:BA59">AG49*AL49%</f>
        <v>0.19318649661680912</v>
      </c>
      <c r="BB49" s="102">
        <f aca="true" t="shared" si="96" ref="BB49:BB59">AG49*AM49%</f>
        <v>0.9659324830840456</v>
      </c>
      <c r="BC49" s="101">
        <f aca="true" t="shared" si="97" ref="BC49:BC58">BD49+BE49+BF49+BG49</f>
        <v>7.727459864672365</v>
      </c>
      <c r="BD49" s="102">
        <f aca="true" t="shared" si="98" ref="BD49:BD58">AH49*AJ49%</f>
        <v>2.9364347485754987</v>
      </c>
      <c r="BE49" s="102">
        <f aca="true" t="shared" si="99" ref="BE49:BE58">AH49*AK49%</f>
        <v>2.4727871566951567</v>
      </c>
      <c r="BF49" s="102">
        <f aca="true" t="shared" si="100" ref="BF49:BF58">AH49*AL49%</f>
        <v>0.38637299323361823</v>
      </c>
      <c r="BG49" s="102">
        <f aca="true" t="shared" si="101" ref="BG49:BG58">AH49*AM49%</f>
        <v>1.9318649661680911</v>
      </c>
      <c r="BH49" s="86"/>
    </row>
    <row r="50" spans="1:60" ht="15" hidden="1">
      <c r="A50" s="110" t="s">
        <v>64</v>
      </c>
      <c r="B50" s="149">
        <v>1.5</v>
      </c>
      <c r="C50" s="98">
        <f t="shared" si="51"/>
        <v>85529</v>
      </c>
      <c r="D50" s="98">
        <f t="shared" si="52"/>
        <v>128293.5</v>
      </c>
      <c r="E50" s="112">
        <f t="shared" si="53"/>
        <v>19.4325689856199</v>
      </c>
      <c r="F50" s="102">
        <v>25</v>
      </c>
      <c r="G50" s="113">
        <f t="shared" si="54"/>
        <v>19.23076923076923</v>
      </c>
      <c r="H50" s="102">
        <f t="shared" si="55"/>
        <v>25</v>
      </c>
      <c r="I50" s="114">
        <f t="shared" si="56"/>
        <v>14.792899408284022</v>
      </c>
      <c r="J50" s="112">
        <f t="shared" si="57"/>
        <v>12.955045990413264</v>
      </c>
      <c r="K50" s="102">
        <f t="shared" si="58"/>
        <v>16.666666666666668</v>
      </c>
      <c r="L50" s="102">
        <f t="shared" si="59"/>
        <v>12.820512820512821</v>
      </c>
      <c r="M50" s="102">
        <f t="shared" si="60"/>
        <v>16.666666666666668</v>
      </c>
      <c r="N50" s="115">
        <f t="shared" si="61"/>
        <v>9.861932938856015</v>
      </c>
      <c r="O50" s="112">
        <f t="shared" si="62"/>
        <v>1642.1568</v>
      </c>
      <c r="P50" s="102">
        <f t="shared" si="63"/>
        <v>2535.07956</v>
      </c>
      <c r="Q50" s="102">
        <f t="shared" si="64"/>
        <v>256.587</v>
      </c>
      <c r="R50" s="102">
        <f t="shared" si="65"/>
        <v>2168.16015</v>
      </c>
      <c r="S50" s="114">
        <f t="shared" si="66"/>
        <v>6601.98351</v>
      </c>
      <c r="T50" s="101">
        <f t="shared" si="67"/>
        <v>2463.2351999999996</v>
      </c>
      <c r="U50" s="101">
        <f t="shared" si="68"/>
        <v>3802.6193399999997</v>
      </c>
      <c r="V50" s="101">
        <f t="shared" si="69"/>
        <v>384.8805</v>
      </c>
      <c r="W50" s="101">
        <f t="shared" si="70"/>
        <v>3252.2402250000005</v>
      </c>
      <c r="X50" s="116">
        <f t="shared" si="71"/>
        <v>9902.975265000001</v>
      </c>
      <c r="Y50" s="112">
        <f t="shared" si="72"/>
        <v>6601.98351</v>
      </c>
      <c r="Z50" s="113"/>
      <c r="AA50" s="113"/>
      <c r="AB50" s="113">
        <f t="shared" si="73"/>
        <v>9902.975265000001</v>
      </c>
      <c r="AC50" s="102">
        <f t="shared" si="74"/>
        <v>4401.32234</v>
      </c>
      <c r="AD50" s="102">
        <f t="shared" si="75"/>
        <v>18.809069829059826</v>
      </c>
      <c r="AE50" s="115">
        <f t="shared" si="76"/>
        <v>28.21360474358974</v>
      </c>
      <c r="AF50" s="115">
        <f t="shared" si="77"/>
        <v>28.213604743589748</v>
      </c>
      <c r="AG50" s="102">
        <f t="shared" si="78"/>
        <v>4.7022674572649565</v>
      </c>
      <c r="AH50" s="102">
        <f t="shared" si="79"/>
        <v>9.404534914529913</v>
      </c>
      <c r="AI50" s="99">
        <f t="shared" si="80"/>
        <v>28.21360474358974</v>
      </c>
      <c r="AJ50" s="101">
        <v>32</v>
      </c>
      <c r="AK50" s="102">
        <f t="shared" si="81"/>
        <v>38</v>
      </c>
      <c r="AL50" s="102">
        <v>5</v>
      </c>
      <c r="AM50" s="114">
        <v>25</v>
      </c>
      <c r="AN50" s="112">
        <f t="shared" si="82"/>
        <v>18.809069829059826</v>
      </c>
      <c r="AO50" s="102">
        <f t="shared" si="83"/>
        <v>6.018902345299145</v>
      </c>
      <c r="AP50" s="102">
        <f t="shared" si="84"/>
        <v>7.147446535042734</v>
      </c>
      <c r="AQ50" s="102">
        <f t="shared" si="85"/>
        <v>0.9404534914529914</v>
      </c>
      <c r="AR50" s="114">
        <f t="shared" si="86"/>
        <v>4.7022674572649565</v>
      </c>
      <c r="AS50" s="101">
        <f t="shared" si="87"/>
        <v>28.213604743589745</v>
      </c>
      <c r="AT50" s="102">
        <f t="shared" si="88"/>
        <v>9.028353517948718</v>
      </c>
      <c r="AU50" s="102">
        <f t="shared" si="89"/>
        <v>10.721169802564102</v>
      </c>
      <c r="AV50" s="102">
        <f t="shared" si="90"/>
        <v>1.410680237179487</v>
      </c>
      <c r="AW50" s="114">
        <f t="shared" si="91"/>
        <v>7.053401185897435</v>
      </c>
      <c r="AX50" s="101">
        <f t="shared" si="92"/>
        <v>4.7022674572649565</v>
      </c>
      <c r="AY50" s="102">
        <f t="shared" si="93"/>
        <v>1.5047255863247861</v>
      </c>
      <c r="AZ50" s="102">
        <f t="shared" si="94"/>
        <v>1.7868616337606835</v>
      </c>
      <c r="BA50" s="102">
        <f t="shared" si="95"/>
        <v>0.23511337286324785</v>
      </c>
      <c r="BB50" s="102">
        <f t="shared" si="96"/>
        <v>1.1755668643162391</v>
      </c>
      <c r="BC50" s="101">
        <f t="shared" si="97"/>
        <v>9.404534914529913</v>
      </c>
      <c r="BD50" s="102">
        <f t="shared" si="98"/>
        <v>3.0094511726495723</v>
      </c>
      <c r="BE50" s="102">
        <f t="shared" si="99"/>
        <v>3.573723267521367</v>
      </c>
      <c r="BF50" s="102">
        <f t="shared" si="100"/>
        <v>0.4702267457264957</v>
      </c>
      <c r="BG50" s="102">
        <f t="shared" si="101"/>
        <v>2.3511337286324783</v>
      </c>
      <c r="BH50" s="86"/>
    </row>
    <row r="51" spans="1:60" ht="15" hidden="1">
      <c r="A51" s="110" t="s">
        <v>65</v>
      </c>
      <c r="B51" s="149">
        <v>1</v>
      </c>
      <c r="C51" s="98">
        <f t="shared" si="51"/>
        <v>85529</v>
      </c>
      <c r="D51" s="98">
        <f t="shared" si="52"/>
        <v>85529</v>
      </c>
      <c r="E51" s="112">
        <f t="shared" si="53"/>
        <v>20.383204239706483</v>
      </c>
      <c r="F51" s="102">
        <v>25</v>
      </c>
      <c r="G51" s="113">
        <f t="shared" si="54"/>
        <v>19.23076923076923</v>
      </c>
      <c r="H51" s="102">
        <f t="shared" si="55"/>
        <v>25</v>
      </c>
      <c r="I51" s="114">
        <f t="shared" si="56"/>
        <v>14.792899408284022</v>
      </c>
      <c r="J51" s="112">
        <f t="shared" si="57"/>
        <v>13.58880282647099</v>
      </c>
      <c r="K51" s="102">
        <f t="shared" si="58"/>
        <v>16.666666666666668</v>
      </c>
      <c r="L51" s="102">
        <f t="shared" si="59"/>
        <v>12.820512820512821</v>
      </c>
      <c r="M51" s="102">
        <f t="shared" si="60"/>
        <v>16.666666666666668</v>
      </c>
      <c r="N51" s="115">
        <f t="shared" si="61"/>
        <v>9.861932938856015</v>
      </c>
      <c r="O51" s="112">
        <f t="shared" si="62"/>
        <v>1607.9451999999999</v>
      </c>
      <c r="P51" s="102">
        <f t="shared" si="63"/>
        <v>800.55144</v>
      </c>
      <c r="Q51" s="102">
        <f t="shared" si="64"/>
        <v>342.116</v>
      </c>
      <c r="R51" s="102">
        <f t="shared" si="65"/>
        <v>1445.4401000000003</v>
      </c>
      <c r="S51" s="114">
        <f t="shared" si="66"/>
        <v>4196.05274</v>
      </c>
      <c r="T51" s="101">
        <f t="shared" si="67"/>
        <v>2411.9177999999997</v>
      </c>
      <c r="U51" s="101">
        <f t="shared" si="68"/>
        <v>1200.8271599999998</v>
      </c>
      <c r="V51" s="101">
        <f t="shared" si="69"/>
        <v>513.174</v>
      </c>
      <c r="W51" s="101">
        <f t="shared" si="70"/>
        <v>2168.16015</v>
      </c>
      <c r="X51" s="116">
        <f t="shared" si="71"/>
        <v>6294.079109999999</v>
      </c>
      <c r="Y51" s="112">
        <f t="shared" si="72"/>
        <v>4196.05274</v>
      </c>
      <c r="Z51" s="113"/>
      <c r="AA51" s="113"/>
      <c r="AB51" s="113">
        <f t="shared" si="73"/>
        <v>6294.079109999999</v>
      </c>
      <c r="AC51" s="102">
        <f t="shared" si="74"/>
        <v>4196.05274</v>
      </c>
      <c r="AD51" s="102">
        <f t="shared" si="75"/>
        <v>17.931849316239315</v>
      </c>
      <c r="AE51" s="115">
        <f t="shared" si="76"/>
        <v>26.897773974358973</v>
      </c>
      <c r="AF51" s="115">
        <f t="shared" si="77"/>
        <v>26.89777397435897</v>
      </c>
      <c r="AG51" s="102">
        <f t="shared" si="78"/>
        <v>4.482962329059829</v>
      </c>
      <c r="AH51" s="102">
        <f t="shared" si="79"/>
        <v>8.965924658119658</v>
      </c>
      <c r="AI51" s="99">
        <f t="shared" si="80"/>
        <v>17.931849316239315</v>
      </c>
      <c r="AJ51" s="101">
        <v>47</v>
      </c>
      <c r="AK51" s="102">
        <f t="shared" si="81"/>
        <v>18</v>
      </c>
      <c r="AL51" s="102">
        <v>10</v>
      </c>
      <c r="AM51" s="114">
        <v>25</v>
      </c>
      <c r="AN51" s="112">
        <f t="shared" si="82"/>
        <v>17.931849316239315</v>
      </c>
      <c r="AO51" s="102">
        <f t="shared" si="83"/>
        <v>8.427969178632477</v>
      </c>
      <c r="AP51" s="102">
        <f t="shared" si="84"/>
        <v>3.2277328769230764</v>
      </c>
      <c r="AQ51" s="102">
        <f t="shared" si="85"/>
        <v>1.7931849316239317</v>
      </c>
      <c r="AR51" s="114">
        <f t="shared" si="86"/>
        <v>4.482962329059829</v>
      </c>
      <c r="AS51" s="101">
        <f t="shared" si="87"/>
        <v>26.897773974358973</v>
      </c>
      <c r="AT51" s="102">
        <f t="shared" si="88"/>
        <v>12.641953767948717</v>
      </c>
      <c r="AU51" s="102">
        <f t="shared" si="89"/>
        <v>4.841599315384615</v>
      </c>
      <c r="AV51" s="102">
        <f t="shared" si="90"/>
        <v>2.6897773974358974</v>
      </c>
      <c r="AW51" s="114">
        <f t="shared" si="91"/>
        <v>6.724443493589743</v>
      </c>
      <c r="AX51" s="101">
        <f t="shared" si="92"/>
        <v>4.482962329059829</v>
      </c>
      <c r="AY51" s="102">
        <f t="shared" si="93"/>
        <v>2.106992294658119</v>
      </c>
      <c r="AZ51" s="102">
        <f t="shared" si="94"/>
        <v>0.8069332192307691</v>
      </c>
      <c r="BA51" s="102">
        <f t="shared" si="95"/>
        <v>0.4482962329059829</v>
      </c>
      <c r="BB51" s="102">
        <f t="shared" si="96"/>
        <v>1.1207405822649572</v>
      </c>
      <c r="BC51" s="101">
        <f t="shared" si="97"/>
        <v>8.965924658119658</v>
      </c>
      <c r="BD51" s="102">
        <f t="shared" si="98"/>
        <v>4.213984589316238</v>
      </c>
      <c r="BE51" s="102">
        <f t="shared" si="99"/>
        <v>1.6138664384615382</v>
      </c>
      <c r="BF51" s="102">
        <f t="shared" si="100"/>
        <v>0.8965924658119658</v>
      </c>
      <c r="BG51" s="102">
        <f t="shared" si="101"/>
        <v>2.2414811645299144</v>
      </c>
      <c r="BH51" s="86"/>
    </row>
    <row r="52" spans="1:60" ht="15" hidden="1">
      <c r="A52" s="110" t="s">
        <v>66</v>
      </c>
      <c r="B52" s="149">
        <v>1.5</v>
      </c>
      <c r="C52" s="98">
        <f t="shared" si="51"/>
        <v>85529</v>
      </c>
      <c r="D52" s="98">
        <f t="shared" si="52"/>
        <v>128293.5</v>
      </c>
      <c r="E52" s="112">
        <f t="shared" si="53"/>
        <v>23.59418010224145</v>
      </c>
      <c r="F52" s="102">
        <v>30</v>
      </c>
      <c r="G52" s="113">
        <f t="shared" si="54"/>
        <v>23.076923076923077</v>
      </c>
      <c r="H52" s="102">
        <f t="shared" si="55"/>
        <v>30</v>
      </c>
      <c r="I52" s="114">
        <f t="shared" si="56"/>
        <v>17.75147928994083</v>
      </c>
      <c r="J52" s="112">
        <f t="shared" si="57"/>
        <v>15.729453401494295</v>
      </c>
      <c r="K52" s="102">
        <f t="shared" si="58"/>
        <v>20</v>
      </c>
      <c r="L52" s="102">
        <f t="shared" si="59"/>
        <v>15.384615384615383</v>
      </c>
      <c r="M52" s="102">
        <f t="shared" si="60"/>
        <v>20</v>
      </c>
      <c r="N52" s="115">
        <f t="shared" si="61"/>
        <v>11.834319526627219</v>
      </c>
      <c r="O52" s="112">
        <f t="shared" si="62"/>
        <v>940.819</v>
      </c>
      <c r="P52" s="102">
        <f t="shared" si="63"/>
        <v>1834.59705</v>
      </c>
      <c r="Q52" s="102">
        <f t="shared" si="64"/>
        <v>855.2900000000001</v>
      </c>
      <c r="R52" s="102">
        <f t="shared" si="65"/>
        <v>1806.800125</v>
      </c>
      <c r="S52" s="114">
        <f t="shared" si="66"/>
        <v>5437.5061749999995</v>
      </c>
      <c r="T52" s="101">
        <f t="shared" si="67"/>
        <v>1411.2285</v>
      </c>
      <c r="U52" s="101">
        <f t="shared" si="68"/>
        <v>2751.8955750000005</v>
      </c>
      <c r="V52" s="101">
        <f t="shared" si="69"/>
        <v>1282.935</v>
      </c>
      <c r="W52" s="101">
        <f t="shared" si="70"/>
        <v>2710.2001875</v>
      </c>
      <c r="X52" s="116">
        <f t="shared" si="71"/>
        <v>8156.259262500002</v>
      </c>
      <c r="Y52" s="112">
        <f t="shared" si="72"/>
        <v>5437.5061749999995</v>
      </c>
      <c r="Z52" s="113"/>
      <c r="AA52" s="113"/>
      <c r="AB52" s="113">
        <f t="shared" si="73"/>
        <v>8156.259262500002</v>
      </c>
      <c r="AC52" s="102">
        <f t="shared" si="74"/>
        <v>3625.0041166666665</v>
      </c>
      <c r="AD52" s="102">
        <f t="shared" si="75"/>
        <v>15.491470584045583</v>
      </c>
      <c r="AE52" s="115">
        <f t="shared" si="76"/>
        <v>23.237205876068373</v>
      </c>
      <c r="AF52" s="115">
        <f t="shared" si="77"/>
        <v>23.237205876068384</v>
      </c>
      <c r="AG52" s="102">
        <f t="shared" si="78"/>
        <v>3.8728676460113958</v>
      </c>
      <c r="AH52" s="102">
        <f t="shared" si="79"/>
        <v>7.7457352920227915</v>
      </c>
      <c r="AI52" s="99">
        <f t="shared" si="80"/>
        <v>23.237205876068373</v>
      </c>
      <c r="AJ52" s="101">
        <v>22</v>
      </c>
      <c r="AK52" s="102">
        <f t="shared" si="81"/>
        <v>33</v>
      </c>
      <c r="AL52" s="102">
        <v>20</v>
      </c>
      <c r="AM52" s="114">
        <v>25</v>
      </c>
      <c r="AN52" s="112">
        <f t="shared" si="82"/>
        <v>15.491470584045583</v>
      </c>
      <c r="AO52" s="102">
        <f t="shared" si="83"/>
        <v>3.4081235284900284</v>
      </c>
      <c r="AP52" s="102">
        <f t="shared" si="84"/>
        <v>5.112185292735043</v>
      </c>
      <c r="AQ52" s="102">
        <f t="shared" si="85"/>
        <v>3.0982941168091167</v>
      </c>
      <c r="AR52" s="114">
        <f t="shared" si="86"/>
        <v>3.8728676460113958</v>
      </c>
      <c r="AS52" s="101">
        <f t="shared" si="87"/>
        <v>23.237205876068373</v>
      </c>
      <c r="AT52" s="102">
        <f t="shared" si="88"/>
        <v>5.112185292735042</v>
      </c>
      <c r="AU52" s="102">
        <f t="shared" si="89"/>
        <v>7.6682779391025635</v>
      </c>
      <c r="AV52" s="102">
        <f t="shared" si="90"/>
        <v>4.647441175213674</v>
      </c>
      <c r="AW52" s="114">
        <f t="shared" si="91"/>
        <v>5.809301469017093</v>
      </c>
      <c r="AX52" s="101">
        <f t="shared" si="92"/>
        <v>3.8728676460113958</v>
      </c>
      <c r="AY52" s="102">
        <f t="shared" si="93"/>
        <v>0.8520308821225071</v>
      </c>
      <c r="AZ52" s="102">
        <f t="shared" si="94"/>
        <v>1.2780463231837607</v>
      </c>
      <c r="BA52" s="102">
        <f t="shared" si="95"/>
        <v>0.7745735292022792</v>
      </c>
      <c r="BB52" s="102">
        <f t="shared" si="96"/>
        <v>0.9682169115028489</v>
      </c>
      <c r="BC52" s="101">
        <f t="shared" si="97"/>
        <v>7.7457352920227915</v>
      </c>
      <c r="BD52" s="102">
        <f t="shared" si="98"/>
        <v>1.7040617642450142</v>
      </c>
      <c r="BE52" s="102">
        <f t="shared" si="99"/>
        <v>2.5560926463675213</v>
      </c>
      <c r="BF52" s="102">
        <f t="shared" si="100"/>
        <v>1.5491470584045584</v>
      </c>
      <c r="BG52" s="102">
        <f t="shared" si="101"/>
        <v>1.9364338230056979</v>
      </c>
      <c r="BH52" s="86"/>
    </row>
    <row r="53" spans="1:60" ht="15" hidden="1">
      <c r="A53" s="110" t="s">
        <v>66</v>
      </c>
      <c r="B53" s="149">
        <v>1.5</v>
      </c>
      <c r="C53" s="98">
        <f t="shared" si="51"/>
        <v>85529</v>
      </c>
      <c r="D53" s="98">
        <f t="shared" si="52"/>
        <v>128293.5</v>
      </c>
      <c r="E53" s="112">
        <f t="shared" si="53"/>
        <v>22.94455066921606</v>
      </c>
      <c r="F53" s="102">
        <v>30</v>
      </c>
      <c r="G53" s="113">
        <f t="shared" si="54"/>
        <v>23.076923076923077</v>
      </c>
      <c r="H53" s="102">
        <f t="shared" si="55"/>
        <v>30</v>
      </c>
      <c r="I53" s="114">
        <f t="shared" si="56"/>
        <v>17.75147928994083</v>
      </c>
      <c r="J53" s="112">
        <f t="shared" si="57"/>
        <v>15.296367112810705</v>
      </c>
      <c r="K53" s="102">
        <f t="shared" si="58"/>
        <v>20</v>
      </c>
      <c r="L53" s="102">
        <f t="shared" si="59"/>
        <v>15.384615384615383</v>
      </c>
      <c r="M53" s="102">
        <f t="shared" si="60"/>
        <v>20</v>
      </c>
      <c r="N53" s="115">
        <f t="shared" si="61"/>
        <v>11.834319526627219</v>
      </c>
      <c r="O53" s="112">
        <f t="shared" si="62"/>
        <v>1069.1125</v>
      </c>
      <c r="P53" s="102">
        <f t="shared" si="63"/>
        <v>2501.72325</v>
      </c>
      <c r="Q53" s="102">
        <f t="shared" si="64"/>
        <v>213.82250000000002</v>
      </c>
      <c r="R53" s="102">
        <f t="shared" si="65"/>
        <v>1806.800125</v>
      </c>
      <c r="S53" s="114">
        <f t="shared" si="66"/>
        <v>5591.458375</v>
      </c>
      <c r="T53" s="101">
        <f t="shared" si="67"/>
        <v>1603.66875</v>
      </c>
      <c r="U53" s="101">
        <f t="shared" si="68"/>
        <v>3752.584875</v>
      </c>
      <c r="V53" s="101">
        <f t="shared" si="69"/>
        <v>320.73375</v>
      </c>
      <c r="W53" s="101">
        <f t="shared" si="70"/>
        <v>2710.2001875</v>
      </c>
      <c r="X53" s="116">
        <f t="shared" si="71"/>
        <v>8387.187562500001</v>
      </c>
      <c r="Y53" s="112">
        <f t="shared" si="72"/>
        <v>5591.458375</v>
      </c>
      <c r="Z53" s="113"/>
      <c r="AA53" s="113"/>
      <c r="AB53" s="113">
        <f t="shared" si="73"/>
        <v>8387.187562500001</v>
      </c>
      <c r="AC53" s="102">
        <f t="shared" si="74"/>
        <v>3727.638916666667</v>
      </c>
      <c r="AD53" s="102">
        <f t="shared" si="75"/>
        <v>15.93008084045584</v>
      </c>
      <c r="AE53" s="115">
        <f t="shared" si="76"/>
        <v>23.89512126068376</v>
      </c>
      <c r="AF53" s="115">
        <f t="shared" si="77"/>
        <v>23.895121260683766</v>
      </c>
      <c r="AG53" s="102">
        <f t="shared" si="78"/>
        <v>3.98252021011396</v>
      </c>
      <c r="AH53" s="102">
        <f t="shared" si="79"/>
        <v>7.96504042022792</v>
      </c>
      <c r="AI53" s="99">
        <f t="shared" si="80"/>
        <v>23.89512126068376</v>
      </c>
      <c r="AJ53" s="101">
        <v>25</v>
      </c>
      <c r="AK53" s="102">
        <f t="shared" si="81"/>
        <v>45</v>
      </c>
      <c r="AL53" s="102">
        <v>5</v>
      </c>
      <c r="AM53" s="114">
        <v>25</v>
      </c>
      <c r="AN53" s="112">
        <f t="shared" si="82"/>
        <v>15.93008084045584</v>
      </c>
      <c r="AO53" s="102">
        <f t="shared" si="83"/>
        <v>3.98252021011396</v>
      </c>
      <c r="AP53" s="102">
        <f t="shared" si="84"/>
        <v>7.168536378205128</v>
      </c>
      <c r="AQ53" s="102">
        <f t="shared" si="85"/>
        <v>0.796504042022792</v>
      </c>
      <c r="AR53" s="114">
        <f t="shared" si="86"/>
        <v>3.98252021011396</v>
      </c>
      <c r="AS53" s="101">
        <f t="shared" si="87"/>
        <v>23.89512126068376</v>
      </c>
      <c r="AT53" s="102">
        <f t="shared" si="88"/>
        <v>5.97378031517094</v>
      </c>
      <c r="AU53" s="102">
        <f t="shared" si="89"/>
        <v>10.752804567307692</v>
      </c>
      <c r="AV53" s="102">
        <f t="shared" si="90"/>
        <v>1.194756063034188</v>
      </c>
      <c r="AW53" s="114">
        <f t="shared" si="91"/>
        <v>5.97378031517094</v>
      </c>
      <c r="AX53" s="101">
        <f t="shared" si="92"/>
        <v>3.98252021011396</v>
      </c>
      <c r="AY53" s="102">
        <f t="shared" si="93"/>
        <v>0.99563005252849</v>
      </c>
      <c r="AZ53" s="102">
        <f t="shared" si="94"/>
        <v>1.792134094551282</v>
      </c>
      <c r="BA53" s="102">
        <f t="shared" si="95"/>
        <v>0.199126010505698</v>
      </c>
      <c r="BB53" s="102">
        <f t="shared" si="96"/>
        <v>0.99563005252849</v>
      </c>
      <c r="BC53" s="101">
        <f t="shared" si="97"/>
        <v>7.96504042022792</v>
      </c>
      <c r="BD53" s="102">
        <f t="shared" si="98"/>
        <v>1.99126010505698</v>
      </c>
      <c r="BE53" s="102">
        <f t="shared" si="99"/>
        <v>3.584268189102564</v>
      </c>
      <c r="BF53" s="102">
        <f t="shared" si="100"/>
        <v>0.398252021011396</v>
      </c>
      <c r="BG53" s="102">
        <f t="shared" si="101"/>
        <v>1.99126010505698</v>
      </c>
      <c r="BH53" s="86"/>
    </row>
    <row r="54" spans="1:60" ht="15" hidden="1">
      <c r="A54" s="110" t="s">
        <v>67</v>
      </c>
      <c r="B54" s="149">
        <v>4.25</v>
      </c>
      <c r="C54" s="98">
        <f t="shared" si="51"/>
        <v>85529</v>
      </c>
      <c r="D54" s="98">
        <f t="shared" si="52"/>
        <v>363498.25</v>
      </c>
      <c r="E54" s="112">
        <f t="shared" si="53"/>
        <v>19.896538002387587</v>
      </c>
      <c r="F54" s="102">
        <v>25</v>
      </c>
      <c r="G54" s="113">
        <f t="shared" si="54"/>
        <v>19.23076923076923</v>
      </c>
      <c r="H54" s="102">
        <f t="shared" si="55"/>
        <v>25</v>
      </c>
      <c r="I54" s="114">
        <f t="shared" si="56"/>
        <v>14.792899408284022</v>
      </c>
      <c r="J54" s="112">
        <f t="shared" si="57"/>
        <v>13.26435866825839</v>
      </c>
      <c r="K54" s="102">
        <f t="shared" si="58"/>
        <v>16.666666666666668</v>
      </c>
      <c r="L54" s="102">
        <f t="shared" si="59"/>
        <v>12.820512820512821</v>
      </c>
      <c r="M54" s="102">
        <f t="shared" si="60"/>
        <v>16.666666666666668</v>
      </c>
      <c r="N54" s="115">
        <f t="shared" si="61"/>
        <v>9.861932938856015</v>
      </c>
      <c r="O54" s="112">
        <f t="shared" si="62"/>
        <v>6106.770600000001</v>
      </c>
      <c r="P54" s="102">
        <f t="shared" si="63"/>
        <v>5292.53452</v>
      </c>
      <c r="Q54" s="102">
        <f t="shared" si="64"/>
        <v>726.9965</v>
      </c>
      <c r="R54" s="102">
        <f t="shared" si="65"/>
        <v>6143.120425000001</v>
      </c>
      <c r="S54" s="114">
        <f t="shared" si="66"/>
        <v>18269.422045</v>
      </c>
      <c r="T54" s="101">
        <f t="shared" si="67"/>
        <v>9160.1559</v>
      </c>
      <c r="U54" s="101">
        <f t="shared" si="68"/>
        <v>7938.801779999999</v>
      </c>
      <c r="V54" s="101">
        <f t="shared" si="69"/>
        <v>1090.4947499999998</v>
      </c>
      <c r="W54" s="101">
        <f t="shared" si="70"/>
        <v>9214.680637500001</v>
      </c>
      <c r="X54" s="116">
        <f t="shared" si="71"/>
        <v>27404.1330675</v>
      </c>
      <c r="Y54" s="112">
        <f t="shared" si="72"/>
        <v>18269.422045</v>
      </c>
      <c r="Z54" s="113"/>
      <c r="AA54" s="113"/>
      <c r="AB54" s="113">
        <f t="shared" si="73"/>
        <v>27404.1330675</v>
      </c>
      <c r="AC54" s="102">
        <f t="shared" si="74"/>
        <v>4298.68754</v>
      </c>
      <c r="AD54" s="102">
        <f t="shared" si="75"/>
        <v>18.370459572649573</v>
      </c>
      <c r="AE54" s="115">
        <f t="shared" si="76"/>
        <v>27.55568935897436</v>
      </c>
      <c r="AF54" s="115">
        <f t="shared" si="77"/>
        <v>27.555689358974355</v>
      </c>
      <c r="AG54" s="102">
        <f t="shared" si="78"/>
        <v>4.592614893162393</v>
      </c>
      <c r="AH54" s="102">
        <f t="shared" si="79"/>
        <v>9.185229786324786</v>
      </c>
      <c r="AI54" s="99">
        <f t="shared" si="80"/>
        <v>78.07445318376068</v>
      </c>
      <c r="AJ54" s="101">
        <v>42</v>
      </c>
      <c r="AK54" s="102">
        <f t="shared" si="81"/>
        <v>28</v>
      </c>
      <c r="AL54" s="102">
        <v>5</v>
      </c>
      <c r="AM54" s="114">
        <v>25</v>
      </c>
      <c r="AN54" s="112">
        <f t="shared" si="82"/>
        <v>18.370459572649573</v>
      </c>
      <c r="AO54" s="102">
        <f t="shared" si="83"/>
        <v>7.71559302051282</v>
      </c>
      <c r="AP54" s="102">
        <f t="shared" si="84"/>
        <v>5.143728680341881</v>
      </c>
      <c r="AQ54" s="102">
        <f t="shared" si="85"/>
        <v>0.9185229786324787</v>
      </c>
      <c r="AR54" s="114">
        <f t="shared" si="86"/>
        <v>4.592614893162393</v>
      </c>
      <c r="AS54" s="101">
        <f t="shared" si="87"/>
        <v>27.55568935897436</v>
      </c>
      <c r="AT54" s="102">
        <f t="shared" si="88"/>
        <v>11.57338953076923</v>
      </c>
      <c r="AU54" s="102">
        <f t="shared" si="89"/>
        <v>7.715593020512821</v>
      </c>
      <c r="AV54" s="102">
        <f t="shared" si="90"/>
        <v>1.3777844679487181</v>
      </c>
      <c r="AW54" s="114">
        <f t="shared" si="91"/>
        <v>6.88892233974359</v>
      </c>
      <c r="AX54" s="101">
        <f t="shared" si="92"/>
        <v>4.592614893162393</v>
      </c>
      <c r="AY54" s="102">
        <f t="shared" si="93"/>
        <v>1.928898255128205</v>
      </c>
      <c r="AZ54" s="102">
        <f t="shared" si="94"/>
        <v>1.2859321700854702</v>
      </c>
      <c r="BA54" s="102">
        <f t="shared" si="95"/>
        <v>0.22963074465811967</v>
      </c>
      <c r="BB54" s="102">
        <f t="shared" si="96"/>
        <v>1.1481537232905983</v>
      </c>
      <c r="BC54" s="101">
        <f t="shared" si="97"/>
        <v>9.185229786324786</v>
      </c>
      <c r="BD54" s="102">
        <f t="shared" si="98"/>
        <v>3.85779651025641</v>
      </c>
      <c r="BE54" s="102">
        <f t="shared" si="99"/>
        <v>2.5718643401709405</v>
      </c>
      <c r="BF54" s="102">
        <f t="shared" si="100"/>
        <v>0.45926148931623934</v>
      </c>
      <c r="BG54" s="102">
        <f t="shared" si="101"/>
        <v>2.2963074465811966</v>
      </c>
      <c r="BH54" s="86"/>
    </row>
    <row r="55" spans="1:60" ht="15" hidden="1">
      <c r="A55" s="110" t="s">
        <v>68</v>
      </c>
      <c r="B55" s="149">
        <v>1</v>
      </c>
      <c r="C55" s="98">
        <f t="shared" si="51"/>
        <v>85529</v>
      </c>
      <c r="D55" s="98">
        <f t="shared" si="52"/>
        <v>85529</v>
      </c>
      <c r="E55" s="112">
        <f t="shared" si="53"/>
        <v>20.987174504469493</v>
      </c>
      <c r="F55" s="102">
        <v>27</v>
      </c>
      <c r="G55" s="113">
        <f t="shared" si="54"/>
        <v>20.76923076923077</v>
      </c>
      <c r="H55" s="102">
        <f t="shared" si="55"/>
        <v>27</v>
      </c>
      <c r="I55" s="114">
        <f t="shared" si="56"/>
        <v>15.976331360946746</v>
      </c>
      <c r="J55" s="112">
        <f t="shared" si="57"/>
        <v>13.991449669646329</v>
      </c>
      <c r="K55" s="102">
        <f t="shared" si="58"/>
        <v>18</v>
      </c>
      <c r="L55" s="102">
        <f t="shared" si="59"/>
        <v>13.846153846153845</v>
      </c>
      <c r="M55" s="102">
        <f t="shared" si="60"/>
        <v>18</v>
      </c>
      <c r="N55" s="115">
        <f t="shared" si="61"/>
        <v>10.650887573964498</v>
      </c>
      <c r="O55" s="112">
        <f t="shared" si="62"/>
        <v>1013.6770370370369</v>
      </c>
      <c r="P55" s="102">
        <f t="shared" si="63"/>
        <v>1564.863925925926</v>
      </c>
      <c r="Q55" s="102">
        <f t="shared" si="64"/>
        <v>158.38703703703703</v>
      </c>
      <c r="R55" s="102">
        <f t="shared" si="65"/>
        <v>1338.3704629629628</v>
      </c>
      <c r="S55" s="114">
        <f t="shared" si="66"/>
        <v>4075.2984629629627</v>
      </c>
      <c r="T55" s="101">
        <f t="shared" si="67"/>
        <v>1520.5155555555555</v>
      </c>
      <c r="U55" s="101">
        <f t="shared" si="68"/>
        <v>2347.2958888888893</v>
      </c>
      <c r="V55" s="101">
        <f t="shared" si="69"/>
        <v>237.58055555555555</v>
      </c>
      <c r="W55" s="101">
        <f t="shared" si="70"/>
        <v>2007.5556944444443</v>
      </c>
      <c r="X55" s="116">
        <f t="shared" si="71"/>
        <v>6112.947694444444</v>
      </c>
      <c r="Y55" s="112">
        <f t="shared" si="72"/>
        <v>4075.2984629629623</v>
      </c>
      <c r="Z55" s="113"/>
      <c r="AA55" s="113"/>
      <c r="AB55" s="113">
        <f t="shared" si="73"/>
        <v>6112.947694444444</v>
      </c>
      <c r="AC55" s="102">
        <f t="shared" si="74"/>
        <v>4075.2984629629623</v>
      </c>
      <c r="AD55" s="102">
        <f t="shared" si="75"/>
        <v>17.415805397277616</v>
      </c>
      <c r="AE55" s="115">
        <f t="shared" si="76"/>
        <v>26.123708095916424</v>
      </c>
      <c r="AF55" s="115">
        <f t="shared" si="77"/>
        <v>26.123708095916427</v>
      </c>
      <c r="AG55" s="102">
        <f t="shared" si="78"/>
        <v>4.353951349319404</v>
      </c>
      <c r="AH55" s="102">
        <f t="shared" si="79"/>
        <v>8.707902698638808</v>
      </c>
      <c r="AI55" s="99">
        <f t="shared" si="80"/>
        <v>17.415805397277616</v>
      </c>
      <c r="AJ55" s="101">
        <v>32</v>
      </c>
      <c r="AK55" s="102">
        <f t="shared" si="81"/>
        <v>38</v>
      </c>
      <c r="AL55" s="102">
        <v>5</v>
      </c>
      <c r="AM55" s="114">
        <v>25</v>
      </c>
      <c r="AN55" s="112">
        <f t="shared" si="82"/>
        <v>17.415805397277616</v>
      </c>
      <c r="AO55" s="102">
        <f t="shared" si="83"/>
        <v>5.5730577271288375</v>
      </c>
      <c r="AP55" s="102">
        <f t="shared" si="84"/>
        <v>6.618006050965494</v>
      </c>
      <c r="AQ55" s="102">
        <f t="shared" si="85"/>
        <v>0.8707902698638809</v>
      </c>
      <c r="AR55" s="114">
        <f t="shared" si="86"/>
        <v>4.353951349319404</v>
      </c>
      <c r="AS55" s="101">
        <f t="shared" si="87"/>
        <v>26.123708095916427</v>
      </c>
      <c r="AT55" s="102">
        <f t="shared" si="88"/>
        <v>8.359586590693256</v>
      </c>
      <c r="AU55" s="102">
        <f t="shared" si="89"/>
        <v>9.927009076448241</v>
      </c>
      <c r="AV55" s="102">
        <f t="shared" si="90"/>
        <v>1.3061854047958212</v>
      </c>
      <c r="AW55" s="114">
        <f t="shared" si="91"/>
        <v>6.530927023979106</v>
      </c>
      <c r="AX55" s="101">
        <f t="shared" si="92"/>
        <v>4.353951349319404</v>
      </c>
      <c r="AY55" s="102">
        <f t="shared" si="93"/>
        <v>1.3932644317822094</v>
      </c>
      <c r="AZ55" s="102">
        <f t="shared" si="94"/>
        <v>1.6545015127413736</v>
      </c>
      <c r="BA55" s="102">
        <f t="shared" si="95"/>
        <v>0.21769756746597022</v>
      </c>
      <c r="BB55" s="102">
        <f t="shared" si="96"/>
        <v>1.088487837329851</v>
      </c>
      <c r="BC55" s="101">
        <f t="shared" si="97"/>
        <v>8.707902698638808</v>
      </c>
      <c r="BD55" s="102">
        <f t="shared" si="98"/>
        <v>2.7865288635644188</v>
      </c>
      <c r="BE55" s="102">
        <f t="shared" si="99"/>
        <v>3.309003025482747</v>
      </c>
      <c r="BF55" s="102">
        <f t="shared" si="100"/>
        <v>0.43539513493194043</v>
      </c>
      <c r="BG55" s="102">
        <f t="shared" si="101"/>
        <v>2.176975674659702</v>
      </c>
      <c r="BH55" s="86"/>
    </row>
    <row r="56" spans="1:60" ht="15" hidden="1">
      <c r="A56" s="110" t="s">
        <v>69</v>
      </c>
      <c r="B56" s="149">
        <v>1</v>
      </c>
      <c r="C56" s="98">
        <f t="shared" si="51"/>
        <v>85529</v>
      </c>
      <c r="D56" s="98">
        <f t="shared" si="52"/>
        <v>85529</v>
      </c>
      <c r="E56" s="112">
        <f t="shared" si="53"/>
        <v>15.615384615384615</v>
      </c>
      <c r="F56" s="102">
        <v>29</v>
      </c>
      <c r="G56" s="113">
        <v>14</v>
      </c>
      <c r="H56" s="102">
        <f t="shared" si="55"/>
        <v>29</v>
      </c>
      <c r="I56" s="114">
        <f t="shared" si="56"/>
        <v>10.769230769230768</v>
      </c>
      <c r="J56" s="112">
        <f t="shared" si="57"/>
        <v>11.11111111111111</v>
      </c>
      <c r="K56" s="102">
        <v>20</v>
      </c>
      <c r="L56" s="102">
        <v>10</v>
      </c>
      <c r="M56" s="102">
        <f t="shared" si="60"/>
        <v>19.333333333333332</v>
      </c>
      <c r="N56" s="115">
        <f t="shared" si="61"/>
        <v>7.179487179487179</v>
      </c>
      <c r="O56" s="112">
        <f t="shared" si="62"/>
        <v>589.8551724137931</v>
      </c>
      <c r="P56" s="102">
        <f t="shared" si="63"/>
        <v>4887.371428571429</v>
      </c>
      <c r="Q56" s="102">
        <f t="shared" si="64"/>
        <v>0</v>
      </c>
      <c r="R56" s="102">
        <f t="shared" si="65"/>
        <v>0</v>
      </c>
      <c r="S56" s="114">
        <f t="shared" si="66"/>
        <v>5477.226600985222</v>
      </c>
      <c r="T56" s="101">
        <f t="shared" si="67"/>
        <v>855.29</v>
      </c>
      <c r="U56" s="101">
        <f t="shared" si="68"/>
        <v>6842.32</v>
      </c>
      <c r="V56" s="101">
        <v>0</v>
      </c>
      <c r="W56" s="101">
        <v>0</v>
      </c>
      <c r="X56" s="116">
        <f t="shared" si="71"/>
        <v>7697.61</v>
      </c>
      <c r="Y56" s="112">
        <f t="shared" si="72"/>
        <v>5477.226600985222</v>
      </c>
      <c r="Z56" s="113"/>
      <c r="AA56" s="113"/>
      <c r="AB56" s="113">
        <f t="shared" si="73"/>
        <v>7697.610000000001</v>
      </c>
      <c r="AC56" s="102">
        <f t="shared" si="74"/>
        <v>5477.226600985222</v>
      </c>
      <c r="AD56" s="102">
        <f t="shared" si="75"/>
        <v>23.40695128626163</v>
      </c>
      <c r="AE56" s="115">
        <f t="shared" si="76"/>
        <v>35.110426929392446</v>
      </c>
      <c r="AF56" s="115">
        <f t="shared" si="77"/>
        <v>32.89576923076923</v>
      </c>
      <c r="AG56" s="102">
        <f t="shared" si="78"/>
        <v>5.851737821565408</v>
      </c>
      <c r="AH56" s="102">
        <f t="shared" si="79"/>
        <v>11.703475643130815</v>
      </c>
      <c r="AI56" s="99">
        <f t="shared" si="80"/>
        <v>23.40695128626163</v>
      </c>
      <c r="AJ56" s="101">
        <v>20</v>
      </c>
      <c r="AK56" s="102">
        <f t="shared" si="81"/>
        <v>80</v>
      </c>
      <c r="AL56" s="102">
        <v>0</v>
      </c>
      <c r="AM56" s="114">
        <v>0</v>
      </c>
      <c r="AN56" s="112">
        <f t="shared" si="82"/>
        <v>23.40695128626163</v>
      </c>
      <c r="AO56" s="102">
        <f t="shared" si="83"/>
        <v>4.6813902572523265</v>
      </c>
      <c r="AP56" s="102">
        <f t="shared" si="84"/>
        <v>18.725561029009306</v>
      </c>
      <c r="AQ56" s="102">
        <f t="shared" si="85"/>
        <v>0</v>
      </c>
      <c r="AR56" s="114">
        <f t="shared" si="86"/>
        <v>0</v>
      </c>
      <c r="AS56" s="101">
        <f t="shared" si="87"/>
        <v>35.110426929392446</v>
      </c>
      <c r="AT56" s="102">
        <f t="shared" si="88"/>
        <v>7.02208538587849</v>
      </c>
      <c r="AU56" s="102">
        <f t="shared" si="89"/>
        <v>28.08834154351396</v>
      </c>
      <c r="AV56" s="102">
        <f t="shared" si="90"/>
        <v>0</v>
      </c>
      <c r="AW56" s="114">
        <f t="shared" si="91"/>
        <v>0</v>
      </c>
      <c r="AX56" s="101">
        <f t="shared" si="92"/>
        <v>5.851737821565408</v>
      </c>
      <c r="AY56" s="102">
        <f t="shared" si="93"/>
        <v>1.1703475643130816</v>
      </c>
      <c r="AZ56" s="102">
        <f t="shared" si="94"/>
        <v>4.6813902572523265</v>
      </c>
      <c r="BA56" s="102">
        <f t="shared" si="95"/>
        <v>0</v>
      </c>
      <c r="BB56" s="102">
        <f t="shared" si="96"/>
        <v>0</v>
      </c>
      <c r="BC56" s="101">
        <f t="shared" si="97"/>
        <v>11.703475643130815</v>
      </c>
      <c r="BD56" s="102">
        <f t="shared" si="98"/>
        <v>2.3406951286261632</v>
      </c>
      <c r="BE56" s="102">
        <f t="shared" si="99"/>
        <v>9.362780514504653</v>
      </c>
      <c r="BF56" s="102">
        <f t="shared" si="100"/>
        <v>0</v>
      </c>
      <c r="BG56" s="102">
        <f t="shared" si="101"/>
        <v>0</v>
      </c>
      <c r="BH56" s="86"/>
    </row>
    <row r="57" spans="1:60" ht="15" hidden="1">
      <c r="A57" s="110" t="s">
        <v>70</v>
      </c>
      <c r="B57" s="149">
        <v>0.5</v>
      </c>
      <c r="C57" s="98">
        <f t="shared" si="51"/>
        <v>85529</v>
      </c>
      <c r="D57" s="98">
        <f t="shared" si="52"/>
        <v>42764.5</v>
      </c>
      <c r="E57" s="112">
        <f t="shared" si="53"/>
        <v>22.22627737226277</v>
      </c>
      <c r="F57" s="102">
        <v>29</v>
      </c>
      <c r="G57" s="113">
        <v>21</v>
      </c>
      <c r="H57" s="102">
        <f t="shared" si="55"/>
        <v>29</v>
      </c>
      <c r="I57" s="114">
        <f t="shared" si="56"/>
        <v>16.153846153846153</v>
      </c>
      <c r="J57" s="112">
        <f t="shared" si="57"/>
        <v>16.129032258064516</v>
      </c>
      <c r="K57" s="102">
        <v>20</v>
      </c>
      <c r="L57" s="102">
        <f>K57/1.3</f>
        <v>15.384615384615383</v>
      </c>
      <c r="M57" s="102">
        <f t="shared" si="60"/>
        <v>19.333333333333332</v>
      </c>
      <c r="N57" s="115">
        <f t="shared" si="61"/>
        <v>10.769230769230768</v>
      </c>
      <c r="O57" s="112">
        <f t="shared" si="62"/>
        <v>294.92758620689654</v>
      </c>
      <c r="P57" s="102">
        <f t="shared" si="63"/>
        <v>1629.1238095238095</v>
      </c>
      <c r="Q57" s="102">
        <f t="shared" si="64"/>
        <v>0</v>
      </c>
      <c r="R57" s="102">
        <f t="shared" si="65"/>
        <v>0</v>
      </c>
      <c r="S57" s="114">
        <f t="shared" si="66"/>
        <v>1924.0513957307062</v>
      </c>
      <c r="T57" s="101">
        <f t="shared" si="67"/>
        <v>427.645</v>
      </c>
      <c r="U57" s="101">
        <f t="shared" si="68"/>
        <v>2223.754</v>
      </c>
      <c r="V57" s="101">
        <v>0</v>
      </c>
      <c r="W57" s="101">
        <v>0</v>
      </c>
      <c r="X57" s="116">
        <f t="shared" si="71"/>
        <v>2651.399</v>
      </c>
      <c r="Y57" s="112">
        <f t="shared" si="72"/>
        <v>1924.0513957307062</v>
      </c>
      <c r="Z57" s="113"/>
      <c r="AA57" s="113"/>
      <c r="AB57" s="113">
        <f t="shared" si="73"/>
        <v>2651.399</v>
      </c>
      <c r="AC57" s="102">
        <f t="shared" si="74"/>
        <v>3848.1027914614124</v>
      </c>
      <c r="AD57" s="102">
        <f t="shared" si="75"/>
        <v>16.44488372419407</v>
      </c>
      <c r="AE57" s="115">
        <f t="shared" si="76"/>
        <v>24.667325586291106</v>
      </c>
      <c r="AF57" s="115">
        <f t="shared" si="77"/>
        <v>22.661529914529915</v>
      </c>
      <c r="AG57" s="102">
        <f t="shared" si="78"/>
        <v>4.111220931048518</v>
      </c>
      <c r="AH57" s="102">
        <f t="shared" si="79"/>
        <v>8.222441862097035</v>
      </c>
      <c r="AI57" s="99">
        <f t="shared" si="80"/>
        <v>8.222441862097035</v>
      </c>
      <c r="AJ57" s="101">
        <v>20</v>
      </c>
      <c r="AK57" s="102">
        <f t="shared" si="81"/>
        <v>80</v>
      </c>
      <c r="AL57" s="102">
        <v>0</v>
      </c>
      <c r="AM57" s="114">
        <v>0</v>
      </c>
      <c r="AN57" s="112">
        <f t="shared" si="82"/>
        <v>16.44488372419407</v>
      </c>
      <c r="AO57" s="102">
        <f t="shared" si="83"/>
        <v>3.2889767448388145</v>
      </c>
      <c r="AP57" s="102">
        <f t="shared" si="84"/>
        <v>13.155906979355258</v>
      </c>
      <c r="AQ57" s="102">
        <f t="shared" si="85"/>
        <v>0</v>
      </c>
      <c r="AR57" s="114">
        <f t="shared" si="86"/>
        <v>0</v>
      </c>
      <c r="AS57" s="101">
        <f t="shared" si="87"/>
        <v>24.66732558629111</v>
      </c>
      <c r="AT57" s="102">
        <f t="shared" si="88"/>
        <v>4.933465117258222</v>
      </c>
      <c r="AU57" s="102">
        <f t="shared" si="89"/>
        <v>19.733860469032887</v>
      </c>
      <c r="AV57" s="102">
        <f t="shared" si="90"/>
        <v>0</v>
      </c>
      <c r="AW57" s="114">
        <f t="shared" si="91"/>
        <v>0</v>
      </c>
      <c r="AX57" s="101">
        <f t="shared" si="92"/>
        <v>4.111220931048518</v>
      </c>
      <c r="AY57" s="102">
        <f t="shared" si="93"/>
        <v>0.8222441862097036</v>
      </c>
      <c r="AZ57" s="102">
        <f t="shared" si="94"/>
        <v>3.2889767448388145</v>
      </c>
      <c r="BA57" s="102">
        <f t="shared" si="95"/>
        <v>0</v>
      </c>
      <c r="BB57" s="102">
        <f t="shared" si="96"/>
        <v>0</v>
      </c>
      <c r="BC57" s="101">
        <f t="shared" si="97"/>
        <v>8.222441862097035</v>
      </c>
      <c r="BD57" s="102">
        <f t="shared" si="98"/>
        <v>1.6444883724194073</v>
      </c>
      <c r="BE57" s="102">
        <f t="shared" si="99"/>
        <v>6.577953489677629</v>
      </c>
      <c r="BF57" s="102">
        <f t="shared" si="100"/>
        <v>0</v>
      </c>
      <c r="BG57" s="102">
        <f t="shared" si="101"/>
        <v>0</v>
      </c>
      <c r="BH57" s="86"/>
    </row>
    <row r="58" spans="1:60" ht="15" hidden="1">
      <c r="A58" s="134" t="s">
        <v>71</v>
      </c>
      <c r="B58" s="150">
        <v>1</v>
      </c>
      <c r="C58" s="98">
        <f t="shared" si="51"/>
        <v>85529</v>
      </c>
      <c r="D58" s="98">
        <f t="shared" si="52"/>
        <v>85529</v>
      </c>
      <c r="E58" s="112">
        <f t="shared" si="53"/>
        <v>24.04809619238477</v>
      </c>
      <c r="F58" s="102">
        <v>30</v>
      </c>
      <c r="G58" s="113">
        <f>F58/1.3</f>
        <v>23.076923076923077</v>
      </c>
      <c r="H58" s="102">
        <f t="shared" si="55"/>
        <v>30</v>
      </c>
      <c r="I58" s="114">
        <f t="shared" si="56"/>
        <v>17.75147928994083</v>
      </c>
      <c r="J58" s="112">
        <f t="shared" si="57"/>
        <v>16.032064128256515</v>
      </c>
      <c r="K58" s="102">
        <f>F58/1.5</f>
        <v>20</v>
      </c>
      <c r="L58" s="102">
        <f>K58/1.3</f>
        <v>15.384615384615383</v>
      </c>
      <c r="M58" s="102">
        <f t="shared" si="60"/>
        <v>20</v>
      </c>
      <c r="N58" s="115">
        <f t="shared" si="61"/>
        <v>11.834319526627219</v>
      </c>
      <c r="O58" s="112">
        <f t="shared" si="62"/>
        <v>1140.3866666666665</v>
      </c>
      <c r="P58" s="102">
        <f t="shared" si="63"/>
        <v>926.5641666666667</v>
      </c>
      <c r="Q58" s="102">
        <f t="shared" si="64"/>
        <v>285.09666666666664</v>
      </c>
      <c r="R58" s="102">
        <f t="shared" si="65"/>
        <v>1204.5334166666667</v>
      </c>
      <c r="S58" s="114">
        <f t="shared" si="66"/>
        <v>3556.580916666667</v>
      </c>
      <c r="T58" s="101">
        <f t="shared" si="67"/>
        <v>1710.58</v>
      </c>
      <c r="U58" s="101">
        <f t="shared" si="68"/>
        <v>1389.84625</v>
      </c>
      <c r="V58" s="101">
        <f>(D58*AL58/100)/M58</f>
        <v>427.645</v>
      </c>
      <c r="W58" s="101">
        <f>(D58*AM58/100)/N58</f>
        <v>1806.800125</v>
      </c>
      <c r="X58" s="116">
        <f t="shared" si="71"/>
        <v>5334.871375</v>
      </c>
      <c r="Y58" s="112">
        <f t="shared" si="72"/>
        <v>3556.580916666667</v>
      </c>
      <c r="Z58" s="102"/>
      <c r="AA58" s="102"/>
      <c r="AB58" s="113">
        <f t="shared" si="73"/>
        <v>5334.871375</v>
      </c>
      <c r="AC58" s="102">
        <f t="shared" si="74"/>
        <v>3556.580916666667</v>
      </c>
      <c r="AD58" s="102">
        <f t="shared" si="75"/>
        <v>15.199063746438746</v>
      </c>
      <c r="AE58" s="115">
        <f t="shared" si="76"/>
        <v>22.79859561965812</v>
      </c>
      <c r="AF58" s="115">
        <f t="shared" si="77"/>
        <v>22.79859561965812</v>
      </c>
      <c r="AG58" s="102">
        <f t="shared" si="78"/>
        <v>3.7997659366096865</v>
      </c>
      <c r="AH58" s="102">
        <f t="shared" si="79"/>
        <v>7.599531873219373</v>
      </c>
      <c r="AI58" s="99">
        <f t="shared" si="80"/>
        <v>15.199063746438746</v>
      </c>
      <c r="AJ58" s="101">
        <v>40</v>
      </c>
      <c r="AK58" s="102">
        <f t="shared" si="81"/>
        <v>25</v>
      </c>
      <c r="AL58" s="102">
        <v>10</v>
      </c>
      <c r="AM58" s="114">
        <v>25</v>
      </c>
      <c r="AN58" s="112">
        <f t="shared" si="82"/>
        <v>15.199063746438748</v>
      </c>
      <c r="AO58" s="102">
        <f t="shared" si="83"/>
        <v>6.079625498575499</v>
      </c>
      <c r="AP58" s="102">
        <f t="shared" si="84"/>
        <v>3.7997659366096865</v>
      </c>
      <c r="AQ58" s="102">
        <f t="shared" si="85"/>
        <v>1.5199063746438748</v>
      </c>
      <c r="AR58" s="114">
        <f t="shared" si="86"/>
        <v>3.7997659366096865</v>
      </c>
      <c r="AS58" s="101">
        <f t="shared" si="87"/>
        <v>22.79859561965812</v>
      </c>
      <c r="AT58" s="102">
        <f t="shared" si="88"/>
        <v>9.119438247863249</v>
      </c>
      <c r="AU58" s="102">
        <f t="shared" si="89"/>
        <v>5.69964890491453</v>
      </c>
      <c r="AV58" s="102">
        <f t="shared" si="90"/>
        <v>2.279859561965812</v>
      </c>
      <c r="AW58" s="114">
        <f t="shared" si="91"/>
        <v>5.69964890491453</v>
      </c>
      <c r="AX58" s="101">
        <f t="shared" si="92"/>
        <v>3.799765936609687</v>
      </c>
      <c r="AY58" s="102">
        <f t="shared" si="93"/>
        <v>1.5199063746438748</v>
      </c>
      <c r="AZ58" s="102">
        <f t="shared" si="94"/>
        <v>0.9499414841524216</v>
      </c>
      <c r="BA58" s="102">
        <f t="shared" si="95"/>
        <v>0.3799765936609687</v>
      </c>
      <c r="BB58" s="102">
        <f t="shared" si="96"/>
        <v>0.9499414841524216</v>
      </c>
      <c r="BC58" s="101">
        <f t="shared" si="97"/>
        <v>7.599531873219374</v>
      </c>
      <c r="BD58" s="102">
        <f t="shared" si="98"/>
        <v>3.0398127492877496</v>
      </c>
      <c r="BE58" s="102">
        <f t="shared" si="99"/>
        <v>1.8998829683048433</v>
      </c>
      <c r="BF58" s="102">
        <f t="shared" si="100"/>
        <v>0.7599531873219374</v>
      </c>
      <c r="BG58" s="102">
        <f t="shared" si="101"/>
        <v>1.8998829683048433</v>
      </c>
      <c r="BH58" s="86"/>
    </row>
    <row r="59" spans="1:60" ht="15" hidden="1">
      <c r="A59" s="134" t="s">
        <v>72</v>
      </c>
      <c r="B59" s="151"/>
      <c r="C59" s="98">
        <f t="shared" si="51"/>
        <v>85529</v>
      </c>
      <c r="D59" s="98"/>
      <c r="E59" s="112"/>
      <c r="F59" s="102"/>
      <c r="G59" s="102"/>
      <c r="H59" s="102"/>
      <c r="I59" s="114"/>
      <c r="J59" s="112"/>
      <c r="K59" s="102">
        <v>20</v>
      </c>
      <c r="L59" s="102"/>
      <c r="M59" s="102"/>
      <c r="N59" s="115"/>
      <c r="O59" s="112"/>
      <c r="P59" s="102"/>
      <c r="Q59" s="102"/>
      <c r="R59" s="102"/>
      <c r="S59" s="114"/>
      <c r="T59" s="101"/>
      <c r="U59" s="101"/>
      <c r="V59" s="101"/>
      <c r="W59" s="101"/>
      <c r="X59" s="116"/>
      <c r="Y59" s="112"/>
      <c r="Z59" s="102"/>
      <c r="AA59" s="102"/>
      <c r="AB59" s="102"/>
      <c r="AC59" s="102"/>
      <c r="AD59" s="102"/>
      <c r="AE59" s="115"/>
      <c r="AF59" s="115"/>
      <c r="AG59" s="102"/>
      <c r="AH59" s="102"/>
      <c r="AI59" s="99"/>
      <c r="AJ59" s="101">
        <v>25</v>
      </c>
      <c r="AK59" s="102">
        <f t="shared" si="81"/>
        <v>25</v>
      </c>
      <c r="AL59" s="102">
        <v>25</v>
      </c>
      <c r="AM59" s="114">
        <v>25</v>
      </c>
      <c r="AN59" s="112">
        <f t="shared" si="82"/>
        <v>0</v>
      </c>
      <c r="AO59" s="102">
        <f t="shared" si="83"/>
        <v>0</v>
      </c>
      <c r="AP59" s="102">
        <f t="shared" si="84"/>
        <v>0</v>
      </c>
      <c r="AQ59" s="102">
        <f t="shared" si="85"/>
        <v>0</v>
      </c>
      <c r="AR59" s="114">
        <f t="shared" si="86"/>
        <v>0</v>
      </c>
      <c r="AS59" s="101"/>
      <c r="AT59" s="102">
        <f t="shared" si="88"/>
        <v>0</v>
      </c>
      <c r="AU59" s="102">
        <f t="shared" si="89"/>
        <v>0</v>
      </c>
      <c r="AV59" s="102">
        <f t="shared" si="90"/>
        <v>0</v>
      </c>
      <c r="AW59" s="114">
        <f t="shared" si="91"/>
        <v>0</v>
      </c>
      <c r="AX59" s="101"/>
      <c r="AY59" s="102">
        <f t="shared" si="93"/>
        <v>0</v>
      </c>
      <c r="AZ59" s="102">
        <f t="shared" si="94"/>
        <v>0</v>
      </c>
      <c r="BA59" s="102">
        <f t="shared" si="95"/>
        <v>0</v>
      </c>
      <c r="BB59" s="102">
        <f t="shared" si="96"/>
        <v>0</v>
      </c>
      <c r="BC59" s="101"/>
      <c r="BD59" s="102"/>
      <c r="BE59" s="102"/>
      <c r="BF59" s="102"/>
      <c r="BG59" s="114"/>
      <c r="BH59" s="86"/>
    </row>
    <row r="60" spans="1:60" ht="15" hidden="1">
      <c r="A60" s="134" t="s">
        <v>71</v>
      </c>
      <c r="B60" s="98"/>
      <c r="C60" s="98">
        <f t="shared" si="51"/>
        <v>85529</v>
      </c>
      <c r="D60" s="98"/>
      <c r="E60" s="112"/>
      <c r="F60" s="102"/>
      <c r="G60" s="102"/>
      <c r="H60" s="102"/>
      <c r="I60" s="114"/>
      <c r="J60" s="112"/>
      <c r="K60" s="102">
        <v>20</v>
      </c>
      <c r="L60" s="102"/>
      <c r="M60" s="102"/>
      <c r="N60" s="115"/>
      <c r="O60" s="112"/>
      <c r="P60" s="102"/>
      <c r="Q60" s="102"/>
      <c r="R60" s="102"/>
      <c r="S60" s="114"/>
      <c r="T60" s="101"/>
      <c r="U60" s="101"/>
      <c r="V60" s="101"/>
      <c r="W60" s="101"/>
      <c r="X60" s="116"/>
      <c r="Y60" s="112"/>
      <c r="Z60" s="102"/>
      <c r="AA60" s="102"/>
      <c r="AB60" s="102"/>
      <c r="AC60" s="102"/>
      <c r="AD60" s="102"/>
      <c r="AE60" s="115"/>
      <c r="AF60" s="115"/>
      <c r="AG60" s="102"/>
      <c r="AH60" s="102"/>
      <c r="AI60" s="99"/>
      <c r="AJ60" s="101">
        <v>100</v>
      </c>
      <c r="AK60" s="102"/>
      <c r="AL60" s="102"/>
      <c r="AM60" s="114"/>
      <c r="AN60" s="112"/>
      <c r="AO60" s="102">
        <f>$AD$16*AJ60%</f>
        <v>0</v>
      </c>
      <c r="AP60" s="102"/>
      <c r="AQ60" s="102"/>
      <c r="AR60" s="114"/>
      <c r="AS60" s="101"/>
      <c r="AT60" s="102">
        <f t="shared" si="88"/>
        <v>0</v>
      </c>
      <c r="AU60" s="102"/>
      <c r="AV60" s="102"/>
      <c r="AW60" s="114"/>
      <c r="AX60" s="101"/>
      <c r="AY60" s="102"/>
      <c r="AZ60" s="102"/>
      <c r="BA60" s="102"/>
      <c r="BB60" s="114"/>
      <c r="BC60" s="101"/>
      <c r="BD60" s="102"/>
      <c r="BE60" s="102"/>
      <c r="BF60" s="102"/>
      <c r="BG60" s="114"/>
      <c r="BH60" s="86"/>
    </row>
    <row r="61" spans="1:60" ht="15" hidden="1">
      <c r="A61" s="134" t="s">
        <v>73</v>
      </c>
      <c r="B61" s="98"/>
      <c r="C61" s="98">
        <f t="shared" si="51"/>
        <v>85529</v>
      </c>
      <c r="D61" s="98"/>
      <c r="E61" s="112"/>
      <c r="F61" s="102"/>
      <c r="G61" s="102"/>
      <c r="H61" s="102"/>
      <c r="I61" s="114"/>
      <c r="J61" s="112"/>
      <c r="K61" s="102">
        <v>20</v>
      </c>
      <c r="L61" s="102"/>
      <c r="M61" s="102"/>
      <c r="N61" s="115"/>
      <c r="O61" s="112"/>
      <c r="P61" s="102"/>
      <c r="Q61" s="102"/>
      <c r="R61" s="102"/>
      <c r="S61" s="114"/>
      <c r="T61" s="101"/>
      <c r="U61" s="101"/>
      <c r="V61" s="101"/>
      <c r="W61" s="101"/>
      <c r="X61" s="116"/>
      <c r="Y61" s="112"/>
      <c r="Z61" s="102"/>
      <c r="AA61" s="102"/>
      <c r="AB61" s="102"/>
      <c r="AC61" s="102"/>
      <c r="AD61" s="102"/>
      <c r="AE61" s="115"/>
      <c r="AF61" s="115"/>
      <c r="AG61" s="102"/>
      <c r="AH61" s="102"/>
      <c r="AI61" s="99"/>
      <c r="AJ61" s="101">
        <v>100</v>
      </c>
      <c r="AK61" s="102"/>
      <c r="AL61" s="102"/>
      <c r="AM61" s="114"/>
      <c r="AN61" s="112"/>
      <c r="AO61" s="102">
        <f>$AD$16*AJ61%</f>
        <v>0</v>
      </c>
      <c r="AP61" s="102"/>
      <c r="AQ61" s="102"/>
      <c r="AR61" s="114"/>
      <c r="AS61" s="101"/>
      <c r="AT61" s="102">
        <f>$AE$16*AJ61%</f>
        <v>0</v>
      </c>
      <c r="AU61" s="102"/>
      <c r="AV61" s="102"/>
      <c r="AW61" s="114"/>
      <c r="AX61" s="101"/>
      <c r="AY61" s="102"/>
      <c r="AZ61" s="102"/>
      <c r="BA61" s="102"/>
      <c r="BB61" s="114"/>
      <c r="BC61" s="101"/>
      <c r="BD61" s="102"/>
      <c r="BE61" s="102"/>
      <c r="BF61" s="102"/>
      <c r="BG61" s="114"/>
      <c r="BH61" s="86"/>
    </row>
    <row r="62" spans="1:60" ht="15" hidden="1">
      <c r="A62" s="134" t="s">
        <v>74</v>
      </c>
      <c r="B62" s="98"/>
      <c r="C62" s="98">
        <f t="shared" si="51"/>
        <v>85529</v>
      </c>
      <c r="D62" s="98"/>
      <c r="E62" s="112"/>
      <c r="F62" s="102"/>
      <c r="G62" s="102"/>
      <c r="H62" s="102"/>
      <c r="I62" s="114"/>
      <c r="J62" s="112"/>
      <c r="K62" s="102"/>
      <c r="L62" s="102"/>
      <c r="M62" s="102"/>
      <c r="N62" s="115"/>
      <c r="O62" s="112"/>
      <c r="P62" s="102"/>
      <c r="Q62" s="102"/>
      <c r="R62" s="102"/>
      <c r="S62" s="114"/>
      <c r="T62" s="101"/>
      <c r="U62" s="101"/>
      <c r="V62" s="101"/>
      <c r="W62" s="101"/>
      <c r="X62" s="116"/>
      <c r="Y62" s="112"/>
      <c r="Z62" s="102"/>
      <c r="AA62" s="102"/>
      <c r="AB62" s="102"/>
      <c r="AC62" s="102"/>
      <c r="AD62" s="102"/>
      <c r="AE62" s="115"/>
      <c r="AF62" s="115"/>
      <c r="AG62" s="102"/>
      <c r="AH62" s="102"/>
      <c r="AI62" s="99"/>
      <c r="AJ62" s="101"/>
      <c r="AK62" s="102"/>
      <c r="AL62" s="102"/>
      <c r="AM62" s="114"/>
      <c r="AN62" s="112"/>
      <c r="AO62" s="102">
        <f>$AD$16*AJ62%</f>
        <v>0</v>
      </c>
      <c r="AP62" s="102"/>
      <c r="AQ62" s="102"/>
      <c r="AR62" s="114"/>
      <c r="AS62" s="101"/>
      <c r="AT62" s="102">
        <f>$AE$16*AJ62%</f>
        <v>0</v>
      </c>
      <c r="AU62" s="102"/>
      <c r="AV62" s="102"/>
      <c r="AW62" s="114"/>
      <c r="AX62" s="101"/>
      <c r="AY62" s="102"/>
      <c r="AZ62" s="102"/>
      <c r="BA62" s="102"/>
      <c r="BB62" s="114"/>
      <c r="BC62" s="101"/>
      <c r="BD62" s="102"/>
      <c r="BE62" s="102"/>
      <c r="BF62" s="102"/>
      <c r="BG62" s="114"/>
      <c r="BH62" s="86"/>
    </row>
    <row r="63" spans="1:60" ht="15" hidden="1">
      <c r="A63" s="110" t="s">
        <v>72</v>
      </c>
      <c r="B63" s="98"/>
      <c r="C63" s="98">
        <f t="shared" si="51"/>
        <v>85529</v>
      </c>
      <c r="D63" s="98"/>
      <c r="E63" s="112"/>
      <c r="F63" s="102"/>
      <c r="G63" s="102"/>
      <c r="H63" s="102"/>
      <c r="I63" s="114"/>
      <c r="J63" s="112"/>
      <c r="K63" s="102">
        <v>20</v>
      </c>
      <c r="L63" s="102"/>
      <c r="M63" s="102"/>
      <c r="N63" s="115"/>
      <c r="O63" s="112"/>
      <c r="P63" s="102"/>
      <c r="Q63" s="102"/>
      <c r="R63" s="102"/>
      <c r="S63" s="114"/>
      <c r="T63" s="101"/>
      <c r="U63" s="101"/>
      <c r="V63" s="101"/>
      <c r="W63" s="101"/>
      <c r="X63" s="116"/>
      <c r="Y63" s="112"/>
      <c r="Z63" s="102"/>
      <c r="AA63" s="102"/>
      <c r="AB63" s="102"/>
      <c r="AC63" s="102"/>
      <c r="AD63" s="102"/>
      <c r="AE63" s="115"/>
      <c r="AF63" s="115"/>
      <c r="AG63" s="102"/>
      <c r="AH63" s="102"/>
      <c r="AI63" s="99"/>
      <c r="AJ63" s="101">
        <v>100</v>
      </c>
      <c r="AK63" s="102"/>
      <c r="AL63" s="102"/>
      <c r="AM63" s="114"/>
      <c r="AN63" s="112"/>
      <c r="AO63" s="102"/>
      <c r="AP63" s="102"/>
      <c r="AQ63" s="102"/>
      <c r="AR63" s="114"/>
      <c r="AS63" s="101"/>
      <c r="AT63" s="102"/>
      <c r="AU63" s="102"/>
      <c r="AV63" s="102"/>
      <c r="AW63" s="114"/>
      <c r="AX63" s="101"/>
      <c r="AY63" s="102"/>
      <c r="AZ63" s="102"/>
      <c r="BA63" s="102"/>
      <c r="BB63" s="114"/>
      <c r="BC63" s="101"/>
      <c r="BD63" s="102"/>
      <c r="BE63" s="102"/>
      <c r="BF63" s="102"/>
      <c r="BG63" s="114"/>
      <c r="BH63" s="86"/>
    </row>
    <row r="64" spans="1:60" ht="15" hidden="1">
      <c r="A64" s="110" t="s">
        <v>75</v>
      </c>
      <c r="B64" s="98"/>
      <c r="C64" s="98">
        <f t="shared" si="51"/>
        <v>85529</v>
      </c>
      <c r="D64" s="98"/>
      <c r="E64" s="112"/>
      <c r="F64" s="102"/>
      <c r="G64" s="102"/>
      <c r="H64" s="102"/>
      <c r="I64" s="114"/>
      <c r="J64" s="112"/>
      <c r="K64" s="102">
        <v>20</v>
      </c>
      <c r="L64" s="102"/>
      <c r="M64" s="102"/>
      <c r="N64" s="115"/>
      <c r="O64" s="112"/>
      <c r="P64" s="102"/>
      <c r="Q64" s="102"/>
      <c r="R64" s="102"/>
      <c r="S64" s="114"/>
      <c r="T64" s="101"/>
      <c r="U64" s="101"/>
      <c r="V64" s="101"/>
      <c r="W64" s="101"/>
      <c r="X64" s="116"/>
      <c r="Y64" s="112"/>
      <c r="Z64" s="102"/>
      <c r="AA64" s="102"/>
      <c r="AB64" s="102"/>
      <c r="AC64" s="102"/>
      <c r="AD64" s="102"/>
      <c r="AE64" s="115"/>
      <c r="AF64" s="115"/>
      <c r="AG64" s="102"/>
      <c r="AH64" s="102"/>
      <c r="AI64" s="99"/>
      <c r="AJ64" s="101">
        <v>100</v>
      </c>
      <c r="AK64" s="102"/>
      <c r="AL64" s="102"/>
      <c r="AM64" s="114"/>
      <c r="AN64" s="112"/>
      <c r="AO64" s="102"/>
      <c r="AP64" s="102"/>
      <c r="AQ64" s="102"/>
      <c r="AR64" s="114"/>
      <c r="AS64" s="101"/>
      <c r="AT64" s="102"/>
      <c r="AU64" s="102"/>
      <c r="AV64" s="102"/>
      <c r="AW64" s="114"/>
      <c r="AX64" s="101"/>
      <c r="AY64" s="102"/>
      <c r="AZ64" s="102"/>
      <c r="BA64" s="102"/>
      <c r="BB64" s="114"/>
      <c r="BC64" s="101"/>
      <c r="BD64" s="102"/>
      <c r="BE64" s="102"/>
      <c r="BF64" s="102"/>
      <c r="BG64" s="114"/>
      <c r="BH64" s="86"/>
    </row>
    <row r="65" spans="1:60" ht="15" hidden="1">
      <c r="A65" s="134" t="s">
        <v>76</v>
      </c>
      <c r="B65" s="98"/>
      <c r="C65" s="98">
        <f t="shared" si="51"/>
        <v>85529</v>
      </c>
      <c r="D65" s="98"/>
      <c r="E65" s="112"/>
      <c r="F65" s="102"/>
      <c r="G65" s="102"/>
      <c r="H65" s="102"/>
      <c r="I65" s="114"/>
      <c r="J65" s="112"/>
      <c r="K65" s="102">
        <v>20</v>
      </c>
      <c r="L65" s="102"/>
      <c r="M65" s="102"/>
      <c r="N65" s="115"/>
      <c r="O65" s="112"/>
      <c r="P65" s="102"/>
      <c r="Q65" s="102"/>
      <c r="R65" s="102"/>
      <c r="S65" s="114"/>
      <c r="T65" s="101"/>
      <c r="U65" s="101"/>
      <c r="V65" s="101"/>
      <c r="W65" s="101"/>
      <c r="X65" s="116"/>
      <c r="Y65" s="112"/>
      <c r="Z65" s="102"/>
      <c r="AA65" s="102"/>
      <c r="AB65" s="102"/>
      <c r="AC65" s="102"/>
      <c r="AD65" s="102"/>
      <c r="AE65" s="115"/>
      <c r="AF65" s="115"/>
      <c r="AG65" s="102"/>
      <c r="AH65" s="102"/>
      <c r="AI65" s="99"/>
      <c r="AJ65" s="101">
        <v>100</v>
      </c>
      <c r="AK65" s="102"/>
      <c r="AL65" s="102"/>
      <c r="AM65" s="114"/>
      <c r="AN65" s="112"/>
      <c r="AO65" s="102"/>
      <c r="AP65" s="102"/>
      <c r="AQ65" s="102"/>
      <c r="AR65" s="114"/>
      <c r="AS65" s="101"/>
      <c r="AT65" s="102"/>
      <c r="AU65" s="102"/>
      <c r="AV65" s="102"/>
      <c r="AW65" s="114"/>
      <c r="AX65" s="101"/>
      <c r="AY65" s="102"/>
      <c r="AZ65" s="102"/>
      <c r="BA65" s="102"/>
      <c r="BB65" s="114"/>
      <c r="BC65" s="101"/>
      <c r="BD65" s="102"/>
      <c r="BE65" s="102"/>
      <c r="BF65" s="102"/>
      <c r="BG65" s="114"/>
      <c r="BH65" s="86"/>
    </row>
    <row r="66" spans="1:60" ht="15" hidden="1">
      <c r="A66" s="135" t="s">
        <v>72</v>
      </c>
      <c r="B66" s="119"/>
      <c r="C66" s="119">
        <f t="shared" si="51"/>
        <v>85529</v>
      </c>
      <c r="D66" s="119"/>
      <c r="E66" s="120"/>
      <c r="F66" s="121"/>
      <c r="G66" s="121"/>
      <c r="H66" s="121"/>
      <c r="I66" s="123"/>
      <c r="J66" s="112"/>
      <c r="K66" s="121">
        <v>20</v>
      </c>
      <c r="L66" s="121"/>
      <c r="M66" s="121"/>
      <c r="N66" s="124"/>
      <c r="O66" s="112"/>
      <c r="P66" s="102"/>
      <c r="Q66" s="102"/>
      <c r="R66" s="102"/>
      <c r="S66" s="114"/>
      <c r="T66" s="101"/>
      <c r="U66" s="101"/>
      <c r="V66" s="101"/>
      <c r="W66" s="101"/>
      <c r="X66" s="116"/>
      <c r="Y66" s="112"/>
      <c r="Z66" s="121"/>
      <c r="AA66" s="121"/>
      <c r="AB66" s="121"/>
      <c r="AC66" s="121"/>
      <c r="AD66" s="121"/>
      <c r="AE66" s="124"/>
      <c r="AF66" s="124"/>
      <c r="AG66" s="121"/>
      <c r="AH66" s="121"/>
      <c r="AI66" s="136"/>
      <c r="AJ66" s="125">
        <v>100</v>
      </c>
      <c r="AK66" s="121"/>
      <c r="AL66" s="121"/>
      <c r="AM66" s="123"/>
      <c r="AN66" s="120"/>
      <c r="AO66" s="121"/>
      <c r="AP66" s="121"/>
      <c r="AQ66" s="121"/>
      <c r="AR66" s="123"/>
      <c r="AS66" s="125"/>
      <c r="AT66" s="121"/>
      <c r="AU66" s="121"/>
      <c r="AV66" s="121"/>
      <c r="AW66" s="123"/>
      <c r="AX66" s="125"/>
      <c r="AY66" s="121"/>
      <c r="AZ66" s="121"/>
      <c r="BA66" s="121"/>
      <c r="BB66" s="123"/>
      <c r="BC66" s="125"/>
      <c r="BD66" s="121"/>
      <c r="BE66" s="121"/>
      <c r="BF66" s="121"/>
      <c r="BG66" s="123"/>
      <c r="BH66" s="86"/>
    </row>
    <row r="67" spans="1:60" ht="15" hidden="1">
      <c r="A67" s="130" t="s">
        <v>77</v>
      </c>
      <c r="B67" s="131">
        <f>B48+B58</f>
        <v>14.75</v>
      </c>
      <c r="C67" s="85">
        <f t="shared" si="51"/>
        <v>85529</v>
      </c>
      <c r="D67" s="85">
        <f>D48+D58</f>
        <v>1261552.75</v>
      </c>
      <c r="E67" s="89"/>
      <c r="F67" s="90"/>
      <c r="G67" s="90"/>
      <c r="H67" s="90"/>
      <c r="I67" s="92"/>
      <c r="J67" s="89"/>
      <c r="K67" s="90"/>
      <c r="L67" s="90"/>
      <c r="M67" s="90"/>
      <c r="N67" s="95"/>
      <c r="O67" s="152"/>
      <c r="P67" s="153"/>
      <c r="Q67" s="153"/>
      <c r="R67" s="153"/>
      <c r="S67" s="154"/>
      <c r="T67" s="93"/>
      <c r="U67" s="90"/>
      <c r="V67" s="90"/>
      <c r="W67" s="92"/>
      <c r="X67" s="94"/>
      <c r="Y67" s="89">
        <f>Y48+Y58</f>
        <v>60554.257046345556</v>
      </c>
      <c r="Z67" s="90"/>
      <c r="AA67" s="90"/>
      <c r="AB67" s="90"/>
      <c r="AC67" s="90"/>
      <c r="AD67" s="90"/>
      <c r="AE67" s="95"/>
      <c r="AF67" s="94"/>
      <c r="AG67" s="85"/>
      <c r="AH67" s="85"/>
      <c r="AI67" s="85">
        <f>AI48+AI58</f>
        <v>258.778876266434</v>
      </c>
      <c r="AJ67" s="93"/>
      <c r="AK67" s="90"/>
      <c r="AL67" s="90"/>
      <c r="AM67" s="92"/>
      <c r="AN67" s="89"/>
      <c r="AO67" s="90"/>
      <c r="AP67" s="90"/>
      <c r="AQ67" s="90"/>
      <c r="AR67" s="92"/>
      <c r="AS67" s="93"/>
      <c r="AT67" s="90"/>
      <c r="AU67" s="90"/>
      <c r="AV67" s="90"/>
      <c r="AW67" s="92"/>
      <c r="AX67" s="93"/>
      <c r="AY67" s="90"/>
      <c r="AZ67" s="90"/>
      <c r="BA67" s="90"/>
      <c r="BB67" s="92"/>
      <c r="BC67" s="93"/>
      <c r="BD67" s="90"/>
      <c r="BE67" s="90"/>
      <c r="BF67" s="90"/>
      <c r="BG67" s="92"/>
      <c r="BH67" s="86"/>
    </row>
    <row r="68" spans="1:60" ht="15" hidden="1">
      <c r="A68" s="137"/>
      <c r="B68" s="138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6"/>
    </row>
    <row r="69" spans="1:60" ht="15">
      <c r="A69" s="137"/>
      <c r="B69" s="138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6"/>
    </row>
    <row r="70" spans="1:60" ht="15">
      <c r="A70" s="137"/>
      <c r="B70" s="138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6"/>
    </row>
    <row r="71" spans="1:60" ht="15">
      <c r="A71" s="137"/>
      <c r="B71" s="138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6"/>
    </row>
    <row r="72" spans="1:60" ht="15">
      <c r="A72" s="137"/>
      <c r="B72" s="138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6"/>
    </row>
    <row r="73" spans="20:60" ht="15" hidden="1">
      <c r="T73" s="155"/>
      <c r="U73" s="155"/>
      <c r="V73" s="155"/>
      <c r="W73" s="155"/>
      <c r="Y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</row>
    <row r="74" spans="1:29" ht="15.75" customHeight="1" hidden="1">
      <c r="A74" s="263" t="s">
        <v>9</v>
      </c>
      <c r="B74" s="263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263"/>
      <c r="V74" s="263"/>
      <c r="W74" s="263"/>
      <c r="X74" s="263"/>
      <c r="Y74" s="263"/>
      <c r="Z74" s="263"/>
      <c r="AA74" s="263"/>
      <c r="AB74" s="263"/>
      <c r="AC74" s="263"/>
    </row>
    <row r="75" spans="1:59" ht="15" customHeight="1" hidden="1">
      <c r="A75" s="11" t="s">
        <v>15</v>
      </c>
      <c r="B75" s="12" t="s">
        <v>16</v>
      </c>
      <c r="C75" s="12" t="s">
        <v>17</v>
      </c>
      <c r="D75" s="12" t="s">
        <v>18</v>
      </c>
      <c r="E75" s="12" t="s">
        <v>19</v>
      </c>
      <c r="F75" s="13"/>
      <c r="G75" s="13"/>
      <c r="H75" s="13"/>
      <c r="I75" s="14"/>
      <c r="J75" s="12" t="s">
        <v>20</v>
      </c>
      <c r="K75" s="13"/>
      <c r="L75" s="13"/>
      <c r="M75" s="13"/>
      <c r="N75" s="14"/>
      <c r="O75" s="12" t="s">
        <v>107</v>
      </c>
      <c r="P75" s="13"/>
      <c r="Q75" s="13"/>
      <c r="R75" s="13"/>
      <c r="S75" s="14"/>
      <c r="T75" s="11" t="s">
        <v>24</v>
      </c>
      <c r="U75" s="15"/>
      <c r="V75" s="15"/>
      <c r="W75" s="15"/>
      <c r="X75" s="16"/>
      <c r="Y75" s="11" t="s">
        <v>23</v>
      </c>
      <c r="Z75" s="15"/>
      <c r="AA75" s="15"/>
      <c r="AB75" s="15"/>
      <c r="AC75" s="15"/>
      <c r="AD75" s="15"/>
      <c r="AE75" s="15"/>
      <c r="AF75" s="15"/>
      <c r="AG75" s="15"/>
      <c r="AH75" s="15"/>
      <c r="AI75" s="16"/>
      <c r="AJ75" s="11" t="s">
        <v>24</v>
      </c>
      <c r="AK75" s="15"/>
      <c r="AL75" s="15"/>
      <c r="AM75" s="16"/>
      <c r="AN75" s="11" t="s">
        <v>108</v>
      </c>
      <c r="AO75" s="15"/>
      <c r="AP75" s="15"/>
      <c r="AQ75" s="15"/>
      <c r="AR75" s="16"/>
      <c r="AS75" s="12" t="s">
        <v>109</v>
      </c>
      <c r="AT75" s="13"/>
      <c r="AU75" s="13"/>
      <c r="AV75" s="13"/>
      <c r="AW75" s="14"/>
      <c r="AX75" s="12" t="s">
        <v>85</v>
      </c>
      <c r="AY75" s="13"/>
      <c r="AZ75" s="13"/>
      <c r="BA75" s="13"/>
      <c r="BB75" s="14"/>
      <c r="BC75" s="12" t="s">
        <v>86</v>
      </c>
      <c r="BD75" s="13"/>
      <c r="BE75" s="13"/>
      <c r="BF75" s="13"/>
      <c r="BG75" s="14"/>
    </row>
    <row r="76" spans="1:59" ht="15" customHeight="1" hidden="1">
      <c r="A76" s="20"/>
      <c r="B76" s="21"/>
      <c r="C76" s="21"/>
      <c r="D76" s="21"/>
      <c r="E76" s="22"/>
      <c r="F76" s="23"/>
      <c r="G76" s="23"/>
      <c r="H76" s="23"/>
      <c r="I76" s="24"/>
      <c r="J76" s="22"/>
      <c r="K76" s="23"/>
      <c r="L76" s="23"/>
      <c r="M76" s="23"/>
      <c r="N76" s="24"/>
      <c r="O76" s="22"/>
      <c r="P76" s="23"/>
      <c r="Q76" s="23"/>
      <c r="R76" s="23"/>
      <c r="S76" s="24"/>
      <c r="T76" s="25"/>
      <c r="U76" s="26"/>
      <c r="V76" s="26"/>
      <c r="W76" s="26"/>
      <c r="X76" s="27"/>
      <c r="Y76" s="25"/>
      <c r="Z76" s="26"/>
      <c r="AA76" s="26"/>
      <c r="AB76" s="26"/>
      <c r="AC76" s="26"/>
      <c r="AD76" s="26"/>
      <c r="AE76" s="26"/>
      <c r="AF76" s="26"/>
      <c r="AG76" s="26"/>
      <c r="AH76" s="26"/>
      <c r="AI76" s="27"/>
      <c r="AJ76" s="25"/>
      <c r="AK76" s="26"/>
      <c r="AL76" s="26"/>
      <c r="AM76" s="27"/>
      <c r="AN76" s="25"/>
      <c r="AO76" s="26"/>
      <c r="AP76" s="26"/>
      <c r="AQ76" s="26"/>
      <c r="AR76" s="27"/>
      <c r="AS76" s="22"/>
      <c r="AT76" s="23"/>
      <c r="AU76" s="23"/>
      <c r="AV76" s="23"/>
      <c r="AW76" s="24"/>
      <c r="AX76" s="22"/>
      <c r="AY76" s="23"/>
      <c r="AZ76" s="23"/>
      <c r="BA76" s="23"/>
      <c r="BB76" s="24"/>
      <c r="BC76" s="22"/>
      <c r="BD76" s="23"/>
      <c r="BE76" s="23"/>
      <c r="BF76" s="23"/>
      <c r="BG76" s="24"/>
    </row>
    <row r="77" spans="1:59" ht="15.75" customHeight="1" hidden="1">
      <c r="A77" s="20"/>
      <c r="B77" s="21"/>
      <c r="C77" s="21"/>
      <c r="D77" s="21"/>
      <c r="E77" s="28"/>
      <c r="F77" s="29"/>
      <c r="G77" s="29"/>
      <c r="H77" s="29"/>
      <c r="I77" s="30"/>
      <c r="J77" s="28"/>
      <c r="K77" s="29"/>
      <c r="L77" s="29"/>
      <c r="M77" s="29"/>
      <c r="N77" s="30"/>
      <c r="O77" s="28"/>
      <c r="P77" s="29"/>
      <c r="Q77" s="29"/>
      <c r="R77" s="29"/>
      <c r="S77" s="30"/>
      <c r="T77" s="31"/>
      <c r="U77" s="32"/>
      <c r="V77" s="32"/>
      <c r="W77" s="32"/>
      <c r="X77" s="33"/>
      <c r="Y77" s="31"/>
      <c r="Z77" s="32"/>
      <c r="AA77" s="32"/>
      <c r="AB77" s="32"/>
      <c r="AC77" s="32"/>
      <c r="AD77" s="32"/>
      <c r="AE77" s="32"/>
      <c r="AF77" s="32"/>
      <c r="AG77" s="32"/>
      <c r="AH77" s="32"/>
      <c r="AI77" s="33"/>
      <c r="AJ77" s="31"/>
      <c r="AK77" s="32"/>
      <c r="AL77" s="32"/>
      <c r="AM77" s="33"/>
      <c r="AN77" s="31"/>
      <c r="AO77" s="32"/>
      <c r="AP77" s="32"/>
      <c r="AQ77" s="32"/>
      <c r="AR77" s="33"/>
      <c r="AS77" s="28"/>
      <c r="AT77" s="29"/>
      <c r="AU77" s="29"/>
      <c r="AV77" s="29"/>
      <c r="AW77" s="30"/>
      <c r="AX77" s="28"/>
      <c r="AY77" s="29"/>
      <c r="AZ77" s="29"/>
      <c r="BA77" s="29"/>
      <c r="BB77" s="30"/>
      <c r="BC77" s="28"/>
      <c r="BD77" s="29"/>
      <c r="BE77" s="29"/>
      <c r="BF77" s="29"/>
      <c r="BG77" s="30"/>
    </row>
    <row r="78" spans="1:59" ht="15" customHeight="1" hidden="1">
      <c r="A78" s="20"/>
      <c r="B78" s="21"/>
      <c r="C78" s="21"/>
      <c r="D78" s="21"/>
      <c r="E78" s="11" t="s">
        <v>30</v>
      </c>
      <c r="F78" s="34" t="s">
        <v>31</v>
      </c>
      <c r="G78" s="34" t="s">
        <v>32</v>
      </c>
      <c r="H78" s="34" t="s">
        <v>33</v>
      </c>
      <c r="I78" s="34" t="s">
        <v>34</v>
      </c>
      <c r="J78" s="11" t="s">
        <v>30</v>
      </c>
      <c r="K78" s="34" t="s">
        <v>31</v>
      </c>
      <c r="L78" s="34" t="s">
        <v>32</v>
      </c>
      <c r="M78" s="34" t="s">
        <v>33</v>
      </c>
      <c r="N78" s="34" t="s">
        <v>34</v>
      </c>
      <c r="O78" s="264" t="s">
        <v>36</v>
      </c>
      <c r="P78" s="265" t="s">
        <v>37</v>
      </c>
      <c r="Q78" s="265" t="s">
        <v>38</v>
      </c>
      <c r="R78" s="266" t="s">
        <v>39</v>
      </c>
      <c r="S78" s="267" t="s">
        <v>40</v>
      </c>
      <c r="T78" s="34" t="s">
        <v>36</v>
      </c>
      <c r="U78" s="34" t="s">
        <v>37</v>
      </c>
      <c r="V78" s="34" t="s">
        <v>38</v>
      </c>
      <c r="W78" s="41" t="s">
        <v>39</v>
      </c>
      <c r="X78" s="34" t="s">
        <v>40</v>
      </c>
      <c r="Y78" s="36" t="s">
        <v>110</v>
      </c>
      <c r="Z78" s="42"/>
      <c r="AA78" s="43"/>
      <c r="AB78" s="268"/>
      <c r="AC78" s="34" t="s">
        <v>43</v>
      </c>
      <c r="AD78" s="34" t="s">
        <v>44</v>
      </c>
      <c r="AE78" s="34" t="s">
        <v>104</v>
      </c>
      <c r="AF78" s="44"/>
      <c r="AG78" s="34" t="s">
        <v>105</v>
      </c>
      <c r="AH78" s="34" t="s">
        <v>106</v>
      </c>
      <c r="AI78" s="34" t="s">
        <v>49</v>
      </c>
      <c r="AJ78" s="34" t="s">
        <v>36</v>
      </c>
      <c r="AK78" s="34" t="s">
        <v>37</v>
      </c>
      <c r="AL78" s="34" t="s">
        <v>38</v>
      </c>
      <c r="AM78" s="41" t="s">
        <v>39</v>
      </c>
      <c r="AN78" s="12" t="s">
        <v>51</v>
      </c>
      <c r="AO78" s="12" t="s">
        <v>52</v>
      </c>
      <c r="AP78" s="12" t="s">
        <v>53</v>
      </c>
      <c r="AQ78" s="12" t="s">
        <v>54</v>
      </c>
      <c r="AR78" s="12" t="s">
        <v>55</v>
      </c>
      <c r="AS78" s="12" t="s">
        <v>51</v>
      </c>
      <c r="AT78" s="12" t="s">
        <v>52</v>
      </c>
      <c r="AU78" s="12" t="s">
        <v>53</v>
      </c>
      <c r="AV78" s="12" t="s">
        <v>54</v>
      </c>
      <c r="AW78" s="12" t="s">
        <v>55</v>
      </c>
      <c r="AX78" s="12" t="s">
        <v>51</v>
      </c>
      <c r="AY78" s="12" t="s">
        <v>52</v>
      </c>
      <c r="AZ78" s="12" t="s">
        <v>53</v>
      </c>
      <c r="BA78" s="12" t="s">
        <v>54</v>
      </c>
      <c r="BB78" s="12" t="s">
        <v>55</v>
      </c>
      <c r="BC78" s="12" t="s">
        <v>51</v>
      </c>
      <c r="BD78" s="12" t="s">
        <v>52</v>
      </c>
      <c r="BE78" s="12" t="s">
        <v>53</v>
      </c>
      <c r="BF78" s="12" t="s">
        <v>54</v>
      </c>
      <c r="BG78" s="12" t="s">
        <v>55</v>
      </c>
    </row>
    <row r="79" spans="1:59" ht="15" customHeight="1" hidden="1">
      <c r="A79" s="20"/>
      <c r="B79" s="21"/>
      <c r="C79" s="21"/>
      <c r="D79" s="21"/>
      <c r="E79" s="20"/>
      <c r="F79" s="46"/>
      <c r="G79" s="46"/>
      <c r="H79" s="46"/>
      <c r="I79" s="46"/>
      <c r="J79" s="20"/>
      <c r="K79" s="46"/>
      <c r="L79" s="46"/>
      <c r="M79" s="46"/>
      <c r="N79" s="46"/>
      <c r="O79" s="54"/>
      <c r="P79" s="242"/>
      <c r="Q79" s="242"/>
      <c r="R79" s="243"/>
      <c r="S79" s="244"/>
      <c r="T79" s="46"/>
      <c r="U79" s="46"/>
      <c r="V79" s="46"/>
      <c r="W79" s="53"/>
      <c r="X79" s="46"/>
      <c r="Y79" s="54"/>
      <c r="Z79" s="55"/>
      <c r="AA79" s="56"/>
      <c r="AB79" s="268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53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</row>
    <row r="80" spans="1:59" ht="15" customHeight="1">
      <c r="A80" s="20"/>
      <c r="B80" s="21"/>
      <c r="C80" s="21"/>
      <c r="D80" s="21"/>
      <c r="E80" s="20"/>
      <c r="F80" s="46"/>
      <c r="G80" s="46"/>
      <c r="H80" s="46"/>
      <c r="I80" s="46"/>
      <c r="J80" s="20"/>
      <c r="K80" s="46"/>
      <c r="L80" s="46"/>
      <c r="M80" s="46"/>
      <c r="N80" s="46"/>
      <c r="O80" s="54"/>
      <c r="P80" s="242"/>
      <c r="Q80" s="242"/>
      <c r="R80" s="243"/>
      <c r="S80" s="244"/>
      <c r="T80" s="46"/>
      <c r="U80" s="46"/>
      <c r="V80" s="46"/>
      <c r="W80" s="53"/>
      <c r="X80" s="46"/>
      <c r="Y80" s="54"/>
      <c r="Z80" s="55"/>
      <c r="AA80" s="56"/>
      <c r="AB80" s="268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53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</row>
    <row r="81" spans="1:59" ht="15" customHeight="1">
      <c r="A81" s="20"/>
      <c r="B81" s="21"/>
      <c r="C81" s="21"/>
      <c r="D81" s="21"/>
      <c r="E81" s="20"/>
      <c r="F81" s="46"/>
      <c r="G81" s="46"/>
      <c r="H81" s="46"/>
      <c r="I81" s="46"/>
      <c r="J81" s="20"/>
      <c r="K81" s="46"/>
      <c r="L81" s="46"/>
      <c r="M81" s="46"/>
      <c r="N81" s="46"/>
      <c r="O81" s="54"/>
      <c r="P81" s="242"/>
      <c r="Q81" s="242"/>
      <c r="R81" s="243"/>
      <c r="S81" s="244"/>
      <c r="T81" s="46"/>
      <c r="U81" s="46"/>
      <c r="V81" s="46"/>
      <c r="W81" s="53"/>
      <c r="X81" s="46"/>
      <c r="Y81" s="54"/>
      <c r="Z81" s="55"/>
      <c r="AA81" s="56"/>
      <c r="AB81" s="268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53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</row>
    <row r="82" spans="1:59" ht="15.75" customHeight="1" hidden="1">
      <c r="A82" s="58"/>
      <c r="B82" s="57"/>
      <c r="C82" s="57"/>
      <c r="D82" s="57"/>
      <c r="E82" s="58"/>
      <c r="F82" s="59"/>
      <c r="G82" s="59"/>
      <c r="H82" s="59"/>
      <c r="I82" s="59"/>
      <c r="J82" s="58"/>
      <c r="K82" s="59"/>
      <c r="L82" s="59"/>
      <c r="M82" s="59"/>
      <c r="N82" s="59"/>
      <c r="O82" s="269"/>
      <c r="P82" s="270"/>
      <c r="Q82" s="270"/>
      <c r="R82" s="271"/>
      <c r="S82" s="272"/>
      <c r="T82" s="59"/>
      <c r="U82" s="59"/>
      <c r="V82" s="59"/>
      <c r="W82" s="66"/>
      <c r="X82" s="59"/>
      <c r="Y82" s="67"/>
      <c r="Z82" s="68"/>
      <c r="AA82" s="69"/>
      <c r="AB82" s="273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66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</row>
    <row r="83" spans="1:60" ht="15" hidden="1">
      <c r="A83" s="140" t="s">
        <v>62</v>
      </c>
      <c r="B83" s="212">
        <f>B84+B85+B86+B87+B88+B89+B90+B91+B92</f>
        <v>14</v>
      </c>
      <c r="C83" s="213">
        <v>85529</v>
      </c>
      <c r="D83" s="213">
        <f>D84+D85+D86+D87+D88+D89+D90+D91+D92</f>
        <v>1197406</v>
      </c>
      <c r="E83" s="247"/>
      <c r="F83" s="218"/>
      <c r="G83" s="274"/>
      <c r="H83" s="218"/>
      <c r="I83" s="275"/>
      <c r="J83" s="217"/>
      <c r="K83" s="157"/>
      <c r="L83" s="157"/>
      <c r="M83" s="157"/>
      <c r="N83" s="221"/>
      <c r="O83" s="160"/>
      <c r="P83" s="160"/>
      <c r="Q83" s="160"/>
      <c r="R83" s="160"/>
      <c r="S83" s="160"/>
      <c r="T83" s="156"/>
      <c r="U83" s="157"/>
      <c r="V83" s="157"/>
      <c r="W83" s="158"/>
      <c r="X83" s="219"/>
      <c r="Y83" s="143"/>
      <c r="Z83" s="144"/>
      <c r="AA83" s="144"/>
      <c r="AB83" s="144"/>
      <c r="AC83" s="144"/>
      <c r="AD83" s="144"/>
      <c r="AE83" s="146"/>
      <c r="AF83" s="108"/>
      <c r="AG83" s="100"/>
      <c r="AH83" s="100"/>
      <c r="AI83" s="99">
        <f>AI84+AI85+AI86+AI87+AI88+AI89+AI90+AI91+AI92</f>
        <v>233.30171217811494</v>
      </c>
      <c r="AJ83" s="156"/>
      <c r="AK83" s="157"/>
      <c r="AL83" s="157"/>
      <c r="AM83" s="158"/>
      <c r="AN83" s="217"/>
      <c r="AO83" s="157"/>
      <c r="AP83" s="157"/>
      <c r="AQ83" s="157"/>
      <c r="AR83" s="158"/>
      <c r="AS83" s="156"/>
      <c r="AT83" s="157"/>
      <c r="AU83" s="157"/>
      <c r="AV83" s="157"/>
      <c r="AW83" s="158"/>
      <c r="AX83" s="156"/>
      <c r="AY83" s="157"/>
      <c r="AZ83" s="157"/>
      <c r="BA83" s="157"/>
      <c r="BB83" s="158"/>
      <c r="BC83" s="156"/>
      <c r="BD83" s="157"/>
      <c r="BE83" s="157"/>
      <c r="BF83" s="157"/>
      <c r="BG83" s="158"/>
      <c r="BH83" s="86"/>
    </row>
    <row r="84" spans="1:60" ht="15" hidden="1">
      <c r="A84" s="110" t="s">
        <v>63</v>
      </c>
      <c r="B84" s="161">
        <v>1.5</v>
      </c>
      <c r="C84" s="162">
        <f>(ROUND(C83,0))</f>
        <v>85529</v>
      </c>
      <c r="D84" s="162">
        <f aca="true" t="shared" si="102" ref="D84:D93">C84*B84</f>
        <v>128293.5</v>
      </c>
      <c r="E84" s="112">
        <f aca="true" t="shared" si="103" ref="E84:E93">D84/S84</f>
        <v>25.167785234899334</v>
      </c>
      <c r="F84" s="102">
        <v>30</v>
      </c>
      <c r="G84" s="113">
        <f aca="true" t="shared" si="104" ref="G84:G90">F84/1.3</f>
        <v>23.076923076923077</v>
      </c>
      <c r="H84" s="102">
        <f aca="true" t="shared" si="105" ref="H84:H93">F84</f>
        <v>30</v>
      </c>
      <c r="I84" s="114">
        <f aca="true" t="shared" si="106" ref="I84:I93">G84</f>
        <v>23.076923076923077</v>
      </c>
      <c r="J84" s="112">
        <f aca="true" t="shared" si="107" ref="J84:J93">D84/X84</f>
        <v>16.778523489932887</v>
      </c>
      <c r="K84" s="102">
        <f aca="true" t="shared" si="108" ref="K84:K90">F84/1.5</f>
        <v>20</v>
      </c>
      <c r="L84" s="102">
        <f aca="true" t="shared" si="109" ref="L84:L90">K84/1.3</f>
        <v>15.384615384615383</v>
      </c>
      <c r="M84" s="102">
        <f aca="true" t="shared" si="110" ref="M84:M93">H84/1.5</f>
        <v>20</v>
      </c>
      <c r="N84" s="115">
        <f aca="true" t="shared" si="111" ref="N84:N93">I84/1.5</f>
        <v>15.384615384615385</v>
      </c>
      <c r="O84" s="112">
        <f aca="true" t="shared" si="112" ref="O84:O93">(D84*AJ84/100)/F84</f>
        <v>1111.877</v>
      </c>
      <c r="P84" s="102">
        <f aca="true" t="shared" si="113" ref="P84:P93">(D84*AK84/100)/G84</f>
        <v>2168.1601499999997</v>
      </c>
      <c r="Q84" s="102">
        <f aca="true" t="shared" si="114" ref="Q84:Q93">(D84*AL84/100)/H84</f>
        <v>427.64500000000004</v>
      </c>
      <c r="R84" s="102">
        <f aca="true" t="shared" si="115" ref="R84:R93">(D84*AM84/100)/I84</f>
        <v>1389.84625</v>
      </c>
      <c r="S84" s="114">
        <f aca="true" t="shared" si="116" ref="S84:S93">O84+P84+Q84+R84</f>
        <v>5097.528399999999</v>
      </c>
      <c r="T84" s="101">
        <f aca="true" t="shared" si="117" ref="T84:T93">(D84*AJ84/100)/K84</f>
        <v>1667.8155</v>
      </c>
      <c r="U84" s="101">
        <f aca="true" t="shared" si="118" ref="U84:U93">(D84*AK84/100)/L84</f>
        <v>3252.240225</v>
      </c>
      <c r="V84" s="101">
        <f aca="true" t="shared" si="119" ref="V84:V90">(D84*AL84/100)/M84</f>
        <v>641.4675</v>
      </c>
      <c r="W84" s="101">
        <f aca="true" t="shared" si="120" ref="W84:W90">(D84*AM84/100)/N84</f>
        <v>2084.769375</v>
      </c>
      <c r="X84" s="116">
        <f aca="true" t="shared" si="121" ref="X84:X93">T84+U84+V84+W84</f>
        <v>7646.2926</v>
      </c>
      <c r="Y84" s="112">
        <f aca="true" t="shared" si="122" ref="Y84:Y93">D84/E84</f>
        <v>5097.528399999999</v>
      </c>
      <c r="Z84" s="113"/>
      <c r="AA84" s="113"/>
      <c r="AB84" s="113">
        <f aca="true" t="shared" si="123" ref="AB84:AB93">D84/J84</f>
        <v>7646.2926</v>
      </c>
      <c r="AC84" s="102">
        <f aca="true" t="shared" si="124" ref="AC84:AC93">C84/E84</f>
        <v>3398.352266666666</v>
      </c>
      <c r="AD84" s="102">
        <f aca="true" t="shared" si="125" ref="AD84:AD93">AC84/$BM$2</f>
        <v>14.52287293447293</v>
      </c>
      <c r="AE84" s="115">
        <f aca="true" t="shared" si="126" ref="AE84:AE93">AD84*1.5</f>
        <v>21.784309401709397</v>
      </c>
      <c r="AF84" s="115">
        <f aca="true" t="shared" si="127" ref="AF84:AF93">C84/J84/$BM$2</f>
        <v>21.784309401709397</v>
      </c>
      <c r="AG84" s="102">
        <f aca="true" t="shared" si="128" ref="AG84:AG93">AD84/4</f>
        <v>3.6307182336182326</v>
      </c>
      <c r="AH84" s="102">
        <f aca="true" t="shared" si="129" ref="AH84:AH93">AD84/2</f>
        <v>7.261436467236465</v>
      </c>
      <c r="AI84" s="99">
        <f aca="true" t="shared" si="130" ref="AI84:AI93">AD84*B84</f>
        <v>21.784309401709397</v>
      </c>
      <c r="AJ84" s="101">
        <v>26</v>
      </c>
      <c r="AK84" s="102">
        <f aca="true" t="shared" si="131" ref="AK84:AK93">100-AJ84-AL84-AM84</f>
        <v>39</v>
      </c>
      <c r="AL84" s="102">
        <v>10</v>
      </c>
      <c r="AM84" s="114">
        <v>25</v>
      </c>
      <c r="AN84" s="112">
        <f aca="true" t="shared" si="132" ref="AN84:AN93">AO84+AP84+AQ84+AR84</f>
        <v>14.52287293447293</v>
      </c>
      <c r="AO84" s="102">
        <f aca="true" t="shared" si="133" ref="AO84:AO93">AD84*AJ84%</f>
        <v>3.775946962962962</v>
      </c>
      <c r="AP84" s="102">
        <f aca="true" t="shared" si="134" ref="AP84:AP93">AD84*AK84%</f>
        <v>5.663920444444443</v>
      </c>
      <c r="AQ84" s="102">
        <f aca="true" t="shared" si="135" ref="AQ84:AQ93">AD84*AL84%</f>
        <v>1.4522872934472932</v>
      </c>
      <c r="AR84" s="114">
        <f aca="true" t="shared" si="136" ref="AR84:AR93">AD84*AM84%</f>
        <v>3.6307182336182326</v>
      </c>
      <c r="AS84" s="159">
        <f aca="true" t="shared" si="137" ref="AS84:AS93">AT84+AU84+AV84+AW84</f>
        <v>0</v>
      </c>
      <c r="AT84" s="160">
        <f aca="true" t="shared" si="138" ref="AT84:AT93">$AE$83*AJ84%</f>
        <v>0</v>
      </c>
      <c r="AU84" s="160">
        <f aca="true" t="shared" si="139" ref="AU84:AU93">$AE$83*AK84%</f>
        <v>0</v>
      </c>
      <c r="AV84" s="160">
        <f aca="true" t="shared" si="140" ref="AV84:AV93">$AE$83*AL84%</f>
        <v>0</v>
      </c>
      <c r="AW84" s="163">
        <f aca="true" t="shared" si="141" ref="AW84:AW93">$AE$83*AM84%</f>
        <v>0</v>
      </c>
      <c r="AX84" s="159">
        <f aca="true" t="shared" si="142" ref="AX84:AX93">AY84+AZ84+BA84+BB84</f>
        <v>0</v>
      </c>
      <c r="AY84" s="160">
        <f aca="true" t="shared" si="143" ref="AY84:AY93">AG83*AJ84%</f>
        <v>0</v>
      </c>
      <c r="AZ84" s="160">
        <f aca="true" t="shared" si="144" ref="AZ84:AZ93">AG83*AK84%</f>
        <v>0</v>
      </c>
      <c r="BA84" s="160">
        <f aca="true" t="shared" si="145" ref="BA84:BA93">AG83*AL84%</f>
        <v>0</v>
      </c>
      <c r="BB84" s="160">
        <f aca="true" t="shared" si="146" ref="BB84:BB93">AG83*AM84%</f>
        <v>0</v>
      </c>
      <c r="BC84" s="159">
        <f aca="true" t="shared" si="147" ref="BC84:BC93">BD84+BE84+BF84+BG84</f>
        <v>0</v>
      </c>
      <c r="BD84" s="160">
        <f aca="true" t="shared" si="148" ref="BD84:BD93">AH83*AJ84%</f>
        <v>0</v>
      </c>
      <c r="BE84" s="160">
        <f aca="true" t="shared" si="149" ref="BE84:BE93">AH83*AK84%</f>
        <v>0</v>
      </c>
      <c r="BF84" s="160">
        <f aca="true" t="shared" si="150" ref="BF84:BF93">AH83*AL84%</f>
        <v>0</v>
      </c>
      <c r="BG84" s="160">
        <f aca="true" t="shared" si="151" ref="BG84:BG93">AH83*AM84%</f>
        <v>0</v>
      </c>
      <c r="BH84" s="86"/>
    </row>
    <row r="85" spans="1:60" ht="15" hidden="1">
      <c r="A85" s="110" t="s">
        <v>64</v>
      </c>
      <c r="B85" s="161">
        <v>1.5</v>
      </c>
      <c r="C85" s="162">
        <f aca="true" t="shared" si="152" ref="C85:C93">C18</f>
        <v>85529</v>
      </c>
      <c r="D85" s="162">
        <f t="shared" si="102"/>
        <v>128293.5</v>
      </c>
      <c r="E85" s="112">
        <f t="shared" si="103"/>
        <v>21.079258010118043</v>
      </c>
      <c r="F85" s="102">
        <v>25</v>
      </c>
      <c r="G85" s="113">
        <f t="shared" si="104"/>
        <v>19.23076923076923</v>
      </c>
      <c r="H85" s="102">
        <f t="shared" si="105"/>
        <v>25</v>
      </c>
      <c r="I85" s="114">
        <f t="shared" si="106"/>
        <v>19.23076923076923</v>
      </c>
      <c r="J85" s="112">
        <f t="shared" si="107"/>
        <v>14.052838673412028</v>
      </c>
      <c r="K85" s="102">
        <f t="shared" si="108"/>
        <v>16.666666666666668</v>
      </c>
      <c r="L85" s="102">
        <f t="shared" si="109"/>
        <v>12.820512820512821</v>
      </c>
      <c r="M85" s="102">
        <f t="shared" si="110"/>
        <v>16.666666666666668</v>
      </c>
      <c r="N85" s="115">
        <f t="shared" si="111"/>
        <v>12.82051282051282</v>
      </c>
      <c r="O85" s="112">
        <f t="shared" si="112"/>
        <v>1436.8872000000001</v>
      </c>
      <c r="P85" s="102">
        <f t="shared" si="113"/>
        <v>2468.3669400000003</v>
      </c>
      <c r="Q85" s="102">
        <f t="shared" si="114"/>
        <v>513.174</v>
      </c>
      <c r="R85" s="102">
        <f t="shared" si="115"/>
        <v>1667.8155000000002</v>
      </c>
      <c r="S85" s="114">
        <f t="shared" si="116"/>
        <v>6086.243640000001</v>
      </c>
      <c r="T85" s="101">
        <f t="shared" si="117"/>
        <v>2155.3307999999997</v>
      </c>
      <c r="U85" s="101">
        <f t="shared" si="118"/>
        <v>3702.55041</v>
      </c>
      <c r="V85" s="101">
        <f t="shared" si="119"/>
        <v>769.761</v>
      </c>
      <c r="W85" s="101">
        <f t="shared" si="120"/>
        <v>2501.72325</v>
      </c>
      <c r="X85" s="116">
        <f t="shared" si="121"/>
        <v>9129.36546</v>
      </c>
      <c r="Y85" s="112">
        <f t="shared" si="122"/>
        <v>6086.243640000001</v>
      </c>
      <c r="Z85" s="113"/>
      <c r="AA85" s="113"/>
      <c r="AB85" s="113">
        <f t="shared" si="123"/>
        <v>9129.36546</v>
      </c>
      <c r="AC85" s="102">
        <f t="shared" si="124"/>
        <v>4057.4957600000002</v>
      </c>
      <c r="AD85" s="102">
        <f t="shared" si="125"/>
        <v>17.339725470085472</v>
      </c>
      <c r="AE85" s="115">
        <f t="shared" si="126"/>
        <v>26.00958820512821</v>
      </c>
      <c r="AF85" s="115">
        <f t="shared" si="127"/>
        <v>26.009588205128207</v>
      </c>
      <c r="AG85" s="102">
        <f t="shared" si="128"/>
        <v>4.334931367521368</v>
      </c>
      <c r="AH85" s="102">
        <f t="shared" si="129"/>
        <v>8.669862735042736</v>
      </c>
      <c r="AI85" s="99">
        <f t="shared" si="130"/>
        <v>26.00958820512821</v>
      </c>
      <c r="AJ85" s="101">
        <v>28</v>
      </c>
      <c r="AK85" s="102">
        <f t="shared" si="131"/>
        <v>37</v>
      </c>
      <c r="AL85" s="102">
        <v>10</v>
      </c>
      <c r="AM85" s="114">
        <v>25</v>
      </c>
      <c r="AN85" s="112">
        <f t="shared" si="132"/>
        <v>17.339725470085472</v>
      </c>
      <c r="AO85" s="102">
        <f t="shared" si="133"/>
        <v>4.855123131623933</v>
      </c>
      <c r="AP85" s="102">
        <f t="shared" si="134"/>
        <v>6.415698423931625</v>
      </c>
      <c r="AQ85" s="102">
        <f t="shared" si="135"/>
        <v>1.7339725470085474</v>
      </c>
      <c r="AR85" s="114">
        <f t="shared" si="136"/>
        <v>4.334931367521368</v>
      </c>
      <c r="AS85" s="159">
        <f t="shared" si="137"/>
        <v>0</v>
      </c>
      <c r="AT85" s="160">
        <f t="shared" si="138"/>
        <v>0</v>
      </c>
      <c r="AU85" s="160">
        <f t="shared" si="139"/>
        <v>0</v>
      </c>
      <c r="AV85" s="160">
        <f t="shared" si="140"/>
        <v>0</v>
      </c>
      <c r="AW85" s="163">
        <f t="shared" si="141"/>
        <v>0</v>
      </c>
      <c r="AX85" s="159">
        <f t="shared" si="142"/>
        <v>3.6307182336182326</v>
      </c>
      <c r="AY85" s="160">
        <f t="shared" si="143"/>
        <v>1.0166011054131052</v>
      </c>
      <c r="AZ85" s="160">
        <f t="shared" si="144"/>
        <v>1.343365746438746</v>
      </c>
      <c r="BA85" s="160">
        <f t="shared" si="145"/>
        <v>0.3630718233618233</v>
      </c>
      <c r="BB85" s="160">
        <f t="shared" si="146"/>
        <v>0.9076795584045582</v>
      </c>
      <c r="BC85" s="159">
        <f t="shared" si="147"/>
        <v>7.261436467236465</v>
      </c>
      <c r="BD85" s="160">
        <f t="shared" si="148"/>
        <v>2.0332022108262104</v>
      </c>
      <c r="BE85" s="160">
        <f t="shared" si="149"/>
        <v>2.686731492877492</v>
      </c>
      <c r="BF85" s="160">
        <f t="shared" si="150"/>
        <v>0.7261436467236466</v>
      </c>
      <c r="BG85" s="160">
        <f t="shared" si="151"/>
        <v>1.8153591168091163</v>
      </c>
      <c r="BH85" s="86"/>
    </row>
    <row r="86" spans="1:60" ht="15" hidden="1">
      <c r="A86" s="110" t="s">
        <v>65</v>
      </c>
      <c r="B86" s="161">
        <v>1.25</v>
      </c>
      <c r="C86" s="162">
        <f t="shared" si="152"/>
        <v>85529</v>
      </c>
      <c r="D86" s="162">
        <f t="shared" si="102"/>
        <v>106911.25</v>
      </c>
      <c r="E86" s="112">
        <f t="shared" si="103"/>
        <v>21.79598953792502</v>
      </c>
      <c r="F86" s="102">
        <v>25</v>
      </c>
      <c r="G86" s="113">
        <f t="shared" si="104"/>
        <v>19.23076923076923</v>
      </c>
      <c r="H86" s="102">
        <f t="shared" si="105"/>
        <v>25</v>
      </c>
      <c r="I86" s="114">
        <f t="shared" si="106"/>
        <v>19.23076923076923</v>
      </c>
      <c r="J86" s="112">
        <f t="shared" si="107"/>
        <v>14.530659691950015</v>
      </c>
      <c r="K86" s="102">
        <f t="shared" si="108"/>
        <v>16.666666666666668</v>
      </c>
      <c r="L86" s="102">
        <f t="shared" si="109"/>
        <v>12.820512820512821</v>
      </c>
      <c r="M86" s="102">
        <f t="shared" si="110"/>
        <v>16.666666666666668</v>
      </c>
      <c r="N86" s="115">
        <f t="shared" si="111"/>
        <v>12.82051282051282</v>
      </c>
      <c r="O86" s="112">
        <f t="shared" si="112"/>
        <v>1753.3445000000002</v>
      </c>
      <c r="P86" s="102">
        <f t="shared" si="113"/>
        <v>1334.2524</v>
      </c>
      <c r="Q86" s="102">
        <f t="shared" si="114"/>
        <v>427.645</v>
      </c>
      <c r="R86" s="102">
        <f t="shared" si="115"/>
        <v>1389.84625</v>
      </c>
      <c r="S86" s="114">
        <f t="shared" si="116"/>
        <v>4905.0881500000005</v>
      </c>
      <c r="T86" s="101">
        <f t="shared" si="117"/>
        <v>2630.01675</v>
      </c>
      <c r="U86" s="101">
        <f t="shared" si="118"/>
        <v>2001.3786</v>
      </c>
      <c r="V86" s="101">
        <f t="shared" si="119"/>
        <v>641.4675</v>
      </c>
      <c r="W86" s="101">
        <f t="shared" si="120"/>
        <v>2084.7693750000003</v>
      </c>
      <c r="X86" s="116">
        <f t="shared" si="121"/>
        <v>7357.632224999999</v>
      </c>
      <c r="Y86" s="112">
        <f t="shared" si="122"/>
        <v>4905.0881500000005</v>
      </c>
      <c r="Z86" s="113"/>
      <c r="AA86" s="113"/>
      <c r="AB86" s="113">
        <f t="shared" si="123"/>
        <v>7357.632224999999</v>
      </c>
      <c r="AC86" s="102">
        <f t="shared" si="124"/>
        <v>3924.07052</v>
      </c>
      <c r="AD86" s="102">
        <f t="shared" si="125"/>
        <v>16.769532136752137</v>
      </c>
      <c r="AE86" s="115">
        <f t="shared" si="126"/>
        <v>25.154298205128207</v>
      </c>
      <c r="AF86" s="115">
        <f t="shared" si="127"/>
        <v>25.154298205128203</v>
      </c>
      <c r="AG86" s="102">
        <f t="shared" si="128"/>
        <v>4.192383034188034</v>
      </c>
      <c r="AH86" s="102">
        <f t="shared" si="129"/>
        <v>8.384766068376068</v>
      </c>
      <c r="AI86" s="99">
        <f t="shared" si="130"/>
        <v>20.96191517094017</v>
      </c>
      <c r="AJ86" s="101">
        <v>41</v>
      </c>
      <c r="AK86" s="102">
        <f t="shared" si="131"/>
        <v>24</v>
      </c>
      <c r="AL86" s="102">
        <v>10</v>
      </c>
      <c r="AM86" s="114">
        <v>25</v>
      </c>
      <c r="AN86" s="112">
        <f t="shared" si="132"/>
        <v>16.769532136752137</v>
      </c>
      <c r="AO86" s="102">
        <f t="shared" si="133"/>
        <v>6.875508176068376</v>
      </c>
      <c r="AP86" s="102">
        <f t="shared" si="134"/>
        <v>4.024687712820513</v>
      </c>
      <c r="AQ86" s="102">
        <f t="shared" si="135"/>
        <v>1.6769532136752137</v>
      </c>
      <c r="AR86" s="114">
        <f t="shared" si="136"/>
        <v>4.192383034188034</v>
      </c>
      <c r="AS86" s="159">
        <f t="shared" si="137"/>
        <v>0</v>
      </c>
      <c r="AT86" s="160">
        <f t="shared" si="138"/>
        <v>0</v>
      </c>
      <c r="AU86" s="160">
        <f t="shared" si="139"/>
        <v>0</v>
      </c>
      <c r="AV86" s="160">
        <f t="shared" si="140"/>
        <v>0</v>
      </c>
      <c r="AW86" s="163">
        <f t="shared" si="141"/>
        <v>0</v>
      </c>
      <c r="AX86" s="159">
        <f t="shared" si="142"/>
        <v>4.334931367521368</v>
      </c>
      <c r="AY86" s="160">
        <f t="shared" si="143"/>
        <v>1.7773218606837609</v>
      </c>
      <c r="AZ86" s="160">
        <f t="shared" si="144"/>
        <v>1.0403835282051284</v>
      </c>
      <c r="BA86" s="160">
        <f t="shared" si="145"/>
        <v>0.43349313675213685</v>
      </c>
      <c r="BB86" s="160">
        <f t="shared" si="146"/>
        <v>1.083732841880342</v>
      </c>
      <c r="BC86" s="159">
        <f t="shared" si="147"/>
        <v>8.669862735042736</v>
      </c>
      <c r="BD86" s="160">
        <f t="shared" si="148"/>
        <v>3.5546437213675217</v>
      </c>
      <c r="BE86" s="160">
        <f t="shared" si="149"/>
        <v>2.0807670564102567</v>
      </c>
      <c r="BF86" s="160">
        <f t="shared" si="150"/>
        <v>0.8669862735042737</v>
      </c>
      <c r="BG86" s="160">
        <f t="shared" si="151"/>
        <v>2.167465683760684</v>
      </c>
      <c r="BH86" s="86"/>
    </row>
    <row r="87" spans="1:60" ht="15" hidden="1">
      <c r="A87" s="110" t="s">
        <v>66</v>
      </c>
      <c r="B87" s="161">
        <v>1.5</v>
      </c>
      <c r="C87" s="162">
        <f t="shared" si="152"/>
        <v>85529</v>
      </c>
      <c r="D87" s="162">
        <f t="shared" si="102"/>
        <v>128293.5</v>
      </c>
      <c r="E87" s="112">
        <f t="shared" si="103"/>
        <v>24.549918166939445</v>
      </c>
      <c r="F87" s="102">
        <v>30</v>
      </c>
      <c r="G87" s="113">
        <f t="shared" si="104"/>
        <v>23.076923076923077</v>
      </c>
      <c r="H87" s="102">
        <f t="shared" si="105"/>
        <v>30</v>
      </c>
      <c r="I87" s="114">
        <f t="shared" si="106"/>
        <v>23.076923076923077</v>
      </c>
      <c r="J87" s="112">
        <f t="shared" si="107"/>
        <v>16.366612111292962</v>
      </c>
      <c r="K87" s="102">
        <f t="shared" si="108"/>
        <v>20</v>
      </c>
      <c r="L87" s="102">
        <f t="shared" si="109"/>
        <v>15.384615384615383</v>
      </c>
      <c r="M87" s="102">
        <f t="shared" si="110"/>
        <v>20</v>
      </c>
      <c r="N87" s="115">
        <f t="shared" si="111"/>
        <v>15.384615384615385</v>
      </c>
      <c r="O87" s="112">
        <f t="shared" si="112"/>
        <v>684.232</v>
      </c>
      <c r="P87" s="102">
        <f t="shared" si="113"/>
        <v>2724.09865</v>
      </c>
      <c r="Q87" s="102">
        <f t="shared" si="114"/>
        <v>427.64500000000004</v>
      </c>
      <c r="R87" s="102">
        <f t="shared" si="115"/>
        <v>1389.84625</v>
      </c>
      <c r="S87" s="114">
        <f t="shared" si="116"/>
        <v>5225.8219</v>
      </c>
      <c r="T87" s="101">
        <f t="shared" si="117"/>
        <v>1026.348</v>
      </c>
      <c r="U87" s="101">
        <f t="shared" si="118"/>
        <v>4086.1479750000003</v>
      </c>
      <c r="V87" s="101">
        <f t="shared" si="119"/>
        <v>641.4675</v>
      </c>
      <c r="W87" s="101">
        <f t="shared" si="120"/>
        <v>2084.769375</v>
      </c>
      <c r="X87" s="116">
        <f t="shared" si="121"/>
        <v>7838.732849999999</v>
      </c>
      <c r="Y87" s="112">
        <f t="shared" si="122"/>
        <v>5225.8219</v>
      </c>
      <c r="Z87" s="113"/>
      <c r="AA87" s="113"/>
      <c r="AB87" s="113">
        <f t="shared" si="123"/>
        <v>7838.73285</v>
      </c>
      <c r="AC87" s="102">
        <f t="shared" si="124"/>
        <v>3483.8812666666663</v>
      </c>
      <c r="AD87" s="102">
        <f t="shared" si="125"/>
        <v>14.88838148148148</v>
      </c>
      <c r="AE87" s="115">
        <f t="shared" si="126"/>
        <v>22.33257222222222</v>
      </c>
      <c r="AF87" s="115">
        <f t="shared" si="127"/>
        <v>22.332572222222222</v>
      </c>
      <c r="AG87" s="102">
        <f t="shared" si="128"/>
        <v>3.72209537037037</v>
      </c>
      <c r="AH87" s="102">
        <f t="shared" si="129"/>
        <v>7.44419074074074</v>
      </c>
      <c r="AI87" s="99">
        <f t="shared" si="130"/>
        <v>22.33257222222222</v>
      </c>
      <c r="AJ87" s="101">
        <v>16</v>
      </c>
      <c r="AK87" s="102">
        <f t="shared" si="131"/>
        <v>49</v>
      </c>
      <c r="AL87" s="102">
        <v>10</v>
      </c>
      <c r="AM87" s="114">
        <v>25</v>
      </c>
      <c r="AN87" s="112">
        <f t="shared" si="132"/>
        <v>14.88838148148148</v>
      </c>
      <c r="AO87" s="102">
        <f t="shared" si="133"/>
        <v>2.382141037037037</v>
      </c>
      <c r="AP87" s="102">
        <f t="shared" si="134"/>
        <v>7.2953069259259244</v>
      </c>
      <c r="AQ87" s="102">
        <f t="shared" si="135"/>
        <v>1.488838148148148</v>
      </c>
      <c r="AR87" s="114">
        <f t="shared" si="136"/>
        <v>3.72209537037037</v>
      </c>
      <c r="AS87" s="159">
        <f t="shared" si="137"/>
        <v>0</v>
      </c>
      <c r="AT87" s="160">
        <f t="shared" si="138"/>
        <v>0</v>
      </c>
      <c r="AU87" s="160">
        <f t="shared" si="139"/>
        <v>0</v>
      </c>
      <c r="AV87" s="160">
        <f t="shared" si="140"/>
        <v>0</v>
      </c>
      <c r="AW87" s="163">
        <f t="shared" si="141"/>
        <v>0</v>
      </c>
      <c r="AX87" s="159">
        <f t="shared" si="142"/>
        <v>4.192383034188034</v>
      </c>
      <c r="AY87" s="160">
        <f t="shared" si="143"/>
        <v>0.6707812854700855</v>
      </c>
      <c r="AZ87" s="160">
        <f t="shared" si="144"/>
        <v>2.054267686752137</v>
      </c>
      <c r="BA87" s="160">
        <f t="shared" si="145"/>
        <v>0.4192383034188034</v>
      </c>
      <c r="BB87" s="160">
        <f t="shared" si="146"/>
        <v>1.0480957585470085</v>
      </c>
      <c r="BC87" s="159">
        <f t="shared" si="147"/>
        <v>8.384766068376068</v>
      </c>
      <c r="BD87" s="160">
        <f t="shared" si="148"/>
        <v>1.341562570940171</v>
      </c>
      <c r="BE87" s="160">
        <f t="shared" si="149"/>
        <v>4.108535373504274</v>
      </c>
      <c r="BF87" s="160">
        <f t="shared" si="150"/>
        <v>0.8384766068376068</v>
      </c>
      <c r="BG87" s="160">
        <f t="shared" si="151"/>
        <v>2.096191517094017</v>
      </c>
      <c r="BH87" s="86"/>
    </row>
    <row r="88" spans="1:60" ht="15" hidden="1">
      <c r="A88" s="110" t="s">
        <v>66</v>
      </c>
      <c r="B88" s="161">
        <v>1.5</v>
      </c>
      <c r="C88" s="162">
        <f t="shared" si="152"/>
        <v>85529</v>
      </c>
      <c r="D88" s="162">
        <f t="shared" si="102"/>
        <v>128293.5</v>
      </c>
      <c r="E88" s="112">
        <f t="shared" si="103"/>
        <v>24.855012427506214</v>
      </c>
      <c r="F88" s="102">
        <v>30</v>
      </c>
      <c r="G88" s="113">
        <f t="shared" si="104"/>
        <v>23.076923076923077</v>
      </c>
      <c r="H88" s="102">
        <f t="shared" si="105"/>
        <v>30</v>
      </c>
      <c r="I88" s="114">
        <f t="shared" si="106"/>
        <v>23.076923076923077</v>
      </c>
      <c r="J88" s="112">
        <f t="shared" si="107"/>
        <v>16.570008285004143</v>
      </c>
      <c r="K88" s="102">
        <f t="shared" si="108"/>
        <v>20</v>
      </c>
      <c r="L88" s="102">
        <f t="shared" si="109"/>
        <v>15.384615384615383</v>
      </c>
      <c r="M88" s="102">
        <f t="shared" si="110"/>
        <v>20</v>
      </c>
      <c r="N88" s="115">
        <f t="shared" si="111"/>
        <v>15.384615384615385</v>
      </c>
      <c r="O88" s="112">
        <f t="shared" si="112"/>
        <v>898.0545</v>
      </c>
      <c r="P88" s="102">
        <f t="shared" si="113"/>
        <v>2446.1294</v>
      </c>
      <c r="Q88" s="102">
        <f t="shared" si="114"/>
        <v>427.64500000000004</v>
      </c>
      <c r="R88" s="102">
        <f t="shared" si="115"/>
        <v>1389.84625</v>
      </c>
      <c r="S88" s="114">
        <f t="shared" si="116"/>
        <v>5161.67515</v>
      </c>
      <c r="T88" s="101">
        <f t="shared" si="117"/>
        <v>1347.0817499999998</v>
      </c>
      <c r="U88" s="101">
        <f t="shared" si="118"/>
        <v>3669.1941</v>
      </c>
      <c r="V88" s="101">
        <f t="shared" si="119"/>
        <v>641.4675</v>
      </c>
      <c r="W88" s="101">
        <f t="shared" si="120"/>
        <v>2084.769375</v>
      </c>
      <c r="X88" s="116">
        <f t="shared" si="121"/>
        <v>7742.512725</v>
      </c>
      <c r="Y88" s="112">
        <f t="shared" si="122"/>
        <v>5161.67515</v>
      </c>
      <c r="Z88" s="113"/>
      <c r="AA88" s="113"/>
      <c r="AB88" s="113">
        <f t="shared" si="123"/>
        <v>7742.512725</v>
      </c>
      <c r="AC88" s="102">
        <f t="shared" si="124"/>
        <v>3441.1167666666665</v>
      </c>
      <c r="AD88" s="102">
        <f t="shared" si="125"/>
        <v>14.705627207977207</v>
      </c>
      <c r="AE88" s="115">
        <f t="shared" si="126"/>
        <v>22.05844081196581</v>
      </c>
      <c r="AF88" s="115">
        <f t="shared" si="127"/>
        <v>22.058440811965813</v>
      </c>
      <c r="AG88" s="102">
        <f t="shared" si="128"/>
        <v>3.6764068019943017</v>
      </c>
      <c r="AH88" s="102">
        <f t="shared" si="129"/>
        <v>7.352813603988603</v>
      </c>
      <c r="AI88" s="99">
        <f t="shared" si="130"/>
        <v>22.05844081196581</v>
      </c>
      <c r="AJ88" s="101">
        <v>21</v>
      </c>
      <c r="AK88" s="102">
        <f t="shared" si="131"/>
        <v>44</v>
      </c>
      <c r="AL88" s="102">
        <v>10</v>
      </c>
      <c r="AM88" s="114">
        <v>25</v>
      </c>
      <c r="AN88" s="112">
        <f t="shared" si="132"/>
        <v>14.705627207977207</v>
      </c>
      <c r="AO88" s="102">
        <f t="shared" si="133"/>
        <v>3.088181713675213</v>
      </c>
      <c r="AP88" s="102">
        <f t="shared" si="134"/>
        <v>6.470475971509971</v>
      </c>
      <c r="AQ88" s="102">
        <f t="shared" si="135"/>
        <v>1.4705627207977208</v>
      </c>
      <c r="AR88" s="114">
        <f t="shared" si="136"/>
        <v>3.6764068019943017</v>
      </c>
      <c r="AS88" s="159">
        <f t="shared" si="137"/>
        <v>0</v>
      </c>
      <c r="AT88" s="160">
        <f t="shared" si="138"/>
        <v>0</v>
      </c>
      <c r="AU88" s="160">
        <f t="shared" si="139"/>
        <v>0</v>
      </c>
      <c r="AV88" s="160">
        <f t="shared" si="140"/>
        <v>0</v>
      </c>
      <c r="AW88" s="163">
        <f t="shared" si="141"/>
        <v>0</v>
      </c>
      <c r="AX88" s="159">
        <f t="shared" si="142"/>
        <v>3.72209537037037</v>
      </c>
      <c r="AY88" s="160">
        <f t="shared" si="143"/>
        <v>0.7816400277777776</v>
      </c>
      <c r="AZ88" s="160">
        <f t="shared" si="144"/>
        <v>1.6377219629629627</v>
      </c>
      <c r="BA88" s="160">
        <f t="shared" si="145"/>
        <v>0.372209537037037</v>
      </c>
      <c r="BB88" s="160">
        <f t="shared" si="146"/>
        <v>0.9305238425925925</v>
      </c>
      <c r="BC88" s="159">
        <f t="shared" si="147"/>
        <v>7.44419074074074</v>
      </c>
      <c r="BD88" s="160">
        <f t="shared" si="148"/>
        <v>1.5632800555555553</v>
      </c>
      <c r="BE88" s="160">
        <f t="shared" si="149"/>
        <v>3.2754439259259254</v>
      </c>
      <c r="BF88" s="160">
        <f t="shared" si="150"/>
        <v>0.744419074074074</v>
      </c>
      <c r="BG88" s="160">
        <f t="shared" si="151"/>
        <v>1.861047685185185</v>
      </c>
      <c r="BH88" s="86"/>
    </row>
    <row r="89" spans="1:60" ht="15" hidden="1">
      <c r="A89" s="110" t="s">
        <v>67</v>
      </c>
      <c r="B89" s="161">
        <v>4.25</v>
      </c>
      <c r="C89" s="162">
        <f t="shared" si="152"/>
        <v>85529</v>
      </c>
      <c r="D89" s="162">
        <f t="shared" si="102"/>
        <v>363498.25</v>
      </c>
      <c r="E89" s="112">
        <f t="shared" si="103"/>
        <v>21.459227467811154</v>
      </c>
      <c r="F89" s="102">
        <v>25</v>
      </c>
      <c r="G89" s="113">
        <f t="shared" si="104"/>
        <v>19.23076923076923</v>
      </c>
      <c r="H89" s="102">
        <f t="shared" si="105"/>
        <v>25</v>
      </c>
      <c r="I89" s="114">
        <f t="shared" si="106"/>
        <v>19.23076923076923</v>
      </c>
      <c r="J89" s="112">
        <f t="shared" si="107"/>
        <v>14.30615164520744</v>
      </c>
      <c r="K89" s="102">
        <f t="shared" si="108"/>
        <v>16.666666666666668</v>
      </c>
      <c r="L89" s="102">
        <f t="shared" si="109"/>
        <v>12.820512820512821</v>
      </c>
      <c r="M89" s="102">
        <f t="shared" si="110"/>
        <v>16.666666666666668</v>
      </c>
      <c r="N89" s="115">
        <f t="shared" si="111"/>
        <v>12.82051282051282</v>
      </c>
      <c r="O89" s="112">
        <f t="shared" si="112"/>
        <v>5088.9755</v>
      </c>
      <c r="P89" s="102">
        <f t="shared" si="113"/>
        <v>5670.572700000001</v>
      </c>
      <c r="Q89" s="102">
        <f t="shared" si="114"/>
        <v>1453.993</v>
      </c>
      <c r="R89" s="102">
        <f t="shared" si="115"/>
        <v>4725.47725</v>
      </c>
      <c r="S89" s="114">
        <f t="shared" si="116"/>
        <v>16939.018450000003</v>
      </c>
      <c r="T89" s="101">
        <f t="shared" si="117"/>
        <v>7633.463249999999</v>
      </c>
      <c r="U89" s="101">
        <f t="shared" si="118"/>
        <v>8505.859050000001</v>
      </c>
      <c r="V89" s="101">
        <f t="shared" si="119"/>
        <v>2180.9894999999997</v>
      </c>
      <c r="W89" s="101">
        <f t="shared" si="120"/>
        <v>7088.215875000001</v>
      </c>
      <c r="X89" s="116">
        <f t="shared" si="121"/>
        <v>25408.527675</v>
      </c>
      <c r="Y89" s="112">
        <f t="shared" si="122"/>
        <v>16939.018450000003</v>
      </c>
      <c r="Z89" s="113"/>
      <c r="AA89" s="113"/>
      <c r="AB89" s="113">
        <f t="shared" si="123"/>
        <v>25408.527675</v>
      </c>
      <c r="AC89" s="102">
        <f t="shared" si="124"/>
        <v>3985.651400000001</v>
      </c>
      <c r="AD89" s="102">
        <f t="shared" si="125"/>
        <v>17.032698290598294</v>
      </c>
      <c r="AE89" s="115">
        <f t="shared" si="126"/>
        <v>25.549047435897442</v>
      </c>
      <c r="AF89" s="115">
        <f t="shared" si="127"/>
        <v>25.549047435897435</v>
      </c>
      <c r="AG89" s="102">
        <f t="shared" si="128"/>
        <v>4.258174572649573</v>
      </c>
      <c r="AH89" s="102">
        <f t="shared" si="129"/>
        <v>8.516349145299147</v>
      </c>
      <c r="AI89" s="99">
        <f t="shared" si="130"/>
        <v>72.38896773504275</v>
      </c>
      <c r="AJ89" s="101">
        <v>35</v>
      </c>
      <c r="AK89" s="102">
        <f t="shared" si="131"/>
        <v>30</v>
      </c>
      <c r="AL89" s="102">
        <v>10</v>
      </c>
      <c r="AM89" s="114">
        <v>25</v>
      </c>
      <c r="AN89" s="112">
        <f t="shared" si="132"/>
        <v>17.032698290598294</v>
      </c>
      <c r="AO89" s="102">
        <f t="shared" si="133"/>
        <v>5.961444401709403</v>
      </c>
      <c r="AP89" s="102">
        <f t="shared" si="134"/>
        <v>5.109809487179488</v>
      </c>
      <c r="AQ89" s="102">
        <f t="shared" si="135"/>
        <v>1.7032698290598294</v>
      </c>
      <c r="AR89" s="114">
        <f t="shared" si="136"/>
        <v>4.258174572649573</v>
      </c>
      <c r="AS89" s="159">
        <f t="shared" si="137"/>
        <v>0</v>
      </c>
      <c r="AT89" s="160">
        <f t="shared" si="138"/>
        <v>0</v>
      </c>
      <c r="AU89" s="160">
        <f t="shared" si="139"/>
        <v>0</v>
      </c>
      <c r="AV89" s="160">
        <f t="shared" si="140"/>
        <v>0</v>
      </c>
      <c r="AW89" s="163">
        <f t="shared" si="141"/>
        <v>0</v>
      </c>
      <c r="AX89" s="159">
        <f t="shared" si="142"/>
        <v>3.676406801994302</v>
      </c>
      <c r="AY89" s="160">
        <f t="shared" si="143"/>
        <v>1.2867423806980056</v>
      </c>
      <c r="AZ89" s="160">
        <f t="shared" si="144"/>
        <v>1.1029220405982905</v>
      </c>
      <c r="BA89" s="160">
        <f t="shared" si="145"/>
        <v>0.3676406801994302</v>
      </c>
      <c r="BB89" s="160">
        <f t="shared" si="146"/>
        <v>0.9191017004985754</v>
      </c>
      <c r="BC89" s="159">
        <f t="shared" si="147"/>
        <v>7.352813603988604</v>
      </c>
      <c r="BD89" s="160">
        <f t="shared" si="148"/>
        <v>2.5734847613960112</v>
      </c>
      <c r="BE89" s="160">
        <f t="shared" si="149"/>
        <v>2.205844081196581</v>
      </c>
      <c r="BF89" s="160">
        <f t="shared" si="150"/>
        <v>0.7352813603988604</v>
      </c>
      <c r="BG89" s="160">
        <f t="shared" si="151"/>
        <v>1.8382034009971508</v>
      </c>
      <c r="BH89" s="86"/>
    </row>
    <row r="90" spans="1:60" ht="15" hidden="1">
      <c r="A90" s="110" t="s">
        <v>68</v>
      </c>
      <c r="B90" s="161">
        <v>1</v>
      </c>
      <c r="C90" s="162">
        <f t="shared" si="152"/>
        <v>85529</v>
      </c>
      <c r="D90" s="162">
        <f t="shared" si="102"/>
        <v>85529</v>
      </c>
      <c r="E90" s="112">
        <f t="shared" si="103"/>
        <v>22.651006711409394</v>
      </c>
      <c r="F90" s="102">
        <v>27</v>
      </c>
      <c r="G90" s="113">
        <f t="shared" si="104"/>
        <v>20.76923076923077</v>
      </c>
      <c r="H90" s="102">
        <f t="shared" si="105"/>
        <v>27</v>
      </c>
      <c r="I90" s="114">
        <f t="shared" si="106"/>
        <v>20.76923076923077</v>
      </c>
      <c r="J90" s="112">
        <f t="shared" si="107"/>
        <v>15.100671140939598</v>
      </c>
      <c r="K90" s="102">
        <f t="shared" si="108"/>
        <v>18</v>
      </c>
      <c r="L90" s="102">
        <f t="shared" si="109"/>
        <v>13.846153846153845</v>
      </c>
      <c r="M90" s="102">
        <f t="shared" si="110"/>
        <v>18</v>
      </c>
      <c r="N90" s="115">
        <f t="shared" si="111"/>
        <v>13.846153846153847</v>
      </c>
      <c r="O90" s="112">
        <f t="shared" si="112"/>
        <v>823.6125925925926</v>
      </c>
      <c r="P90" s="102">
        <f t="shared" si="113"/>
        <v>1606.0445555555555</v>
      </c>
      <c r="Q90" s="102">
        <f t="shared" si="114"/>
        <v>316.77407407407406</v>
      </c>
      <c r="R90" s="102">
        <f t="shared" si="115"/>
        <v>1029.5157407407407</v>
      </c>
      <c r="S90" s="114">
        <f t="shared" si="116"/>
        <v>3775.946962962963</v>
      </c>
      <c r="T90" s="101">
        <f t="shared" si="117"/>
        <v>1235.418888888889</v>
      </c>
      <c r="U90" s="101">
        <f t="shared" si="118"/>
        <v>2409.0668333333333</v>
      </c>
      <c r="V90" s="101">
        <f t="shared" si="119"/>
        <v>475.1611111111111</v>
      </c>
      <c r="W90" s="101">
        <f t="shared" si="120"/>
        <v>1544.273611111111</v>
      </c>
      <c r="X90" s="116">
        <f t="shared" si="121"/>
        <v>5663.920444444444</v>
      </c>
      <c r="Y90" s="112">
        <f t="shared" si="122"/>
        <v>3775.9469629629634</v>
      </c>
      <c r="Z90" s="113"/>
      <c r="AA90" s="113"/>
      <c r="AB90" s="113">
        <f t="shared" si="123"/>
        <v>5663.920444444444</v>
      </c>
      <c r="AC90" s="102">
        <f t="shared" si="124"/>
        <v>3775.9469629629634</v>
      </c>
      <c r="AD90" s="102">
        <f t="shared" si="125"/>
        <v>16.136525482747707</v>
      </c>
      <c r="AE90" s="115">
        <f t="shared" si="126"/>
        <v>24.20478822412156</v>
      </c>
      <c r="AF90" s="115">
        <f t="shared" si="127"/>
        <v>24.204788224121554</v>
      </c>
      <c r="AG90" s="102">
        <f t="shared" si="128"/>
        <v>4.034131370686927</v>
      </c>
      <c r="AH90" s="102">
        <f t="shared" si="129"/>
        <v>8.068262741373854</v>
      </c>
      <c r="AI90" s="99">
        <f t="shared" si="130"/>
        <v>16.136525482747707</v>
      </c>
      <c r="AJ90" s="101">
        <v>26</v>
      </c>
      <c r="AK90" s="102">
        <f t="shared" si="131"/>
        <v>39</v>
      </c>
      <c r="AL90" s="102">
        <v>10</v>
      </c>
      <c r="AM90" s="114">
        <v>25</v>
      </c>
      <c r="AN90" s="112">
        <f t="shared" si="132"/>
        <v>16.136525482747707</v>
      </c>
      <c r="AO90" s="102">
        <f t="shared" si="133"/>
        <v>4.195496625514404</v>
      </c>
      <c r="AP90" s="102">
        <f t="shared" si="134"/>
        <v>6.293244938271606</v>
      </c>
      <c r="AQ90" s="102">
        <f t="shared" si="135"/>
        <v>1.6136525482747708</v>
      </c>
      <c r="AR90" s="114">
        <f t="shared" si="136"/>
        <v>4.034131370686927</v>
      </c>
      <c r="AS90" s="159">
        <f t="shared" si="137"/>
        <v>0</v>
      </c>
      <c r="AT90" s="160">
        <f t="shared" si="138"/>
        <v>0</v>
      </c>
      <c r="AU90" s="160">
        <f t="shared" si="139"/>
        <v>0</v>
      </c>
      <c r="AV90" s="160">
        <f t="shared" si="140"/>
        <v>0</v>
      </c>
      <c r="AW90" s="163">
        <f t="shared" si="141"/>
        <v>0</v>
      </c>
      <c r="AX90" s="159">
        <f t="shared" si="142"/>
        <v>4.258174572649573</v>
      </c>
      <c r="AY90" s="160">
        <f t="shared" si="143"/>
        <v>1.1071253888888892</v>
      </c>
      <c r="AZ90" s="160">
        <f t="shared" si="144"/>
        <v>1.6606880833333337</v>
      </c>
      <c r="BA90" s="160">
        <f t="shared" si="145"/>
        <v>0.42581745726495734</v>
      </c>
      <c r="BB90" s="160">
        <f t="shared" si="146"/>
        <v>1.0645436431623934</v>
      </c>
      <c r="BC90" s="159">
        <f t="shared" si="147"/>
        <v>8.516349145299147</v>
      </c>
      <c r="BD90" s="160">
        <f t="shared" si="148"/>
        <v>2.2142507777777785</v>
      </c>
      <c r="BE90" s="160">
        <f t="shared" si="149"/>
        <v>3.3213761666666675</v>
      </c>
      <c r="BF90" s="160">
        <f t="shared" si="150"/>
        <v>0.8516349145299147</v>
      </c>
      <c r="BG90" s="160">
        <f t="shared" si="151"/>
        <v>2.1290872863247867</v>
      </c>
      <c r="BH90" s="86"/>
    </row>
    <row r="91" spans="1:60" ht="15" hidden="1">
      <c r="A91" s="110" t="s">
        <v>69</v>
      </c>
      <c r="B91" s="161">
        <v>1</v>
      </c>
      <c r="C91" s="162">
        <f t="shared" si="152"/>
        <v>85529</v>
      </c>
      <c r="D91" s="162">
        <f t="shared" si="102"/>
        <v>85529</v>
      </c>
      <c r="E91" s="112">
        <f t="shared" si="103"/>
        <v>15.615384615384615</v>
      </c>
      <c r="F91" s="102">
        <v>29</v>
      </c>
      <c r="G91" s="113">
        <v>14</v>
      </c>
      <c r="H91" s="102">
        <f t="shared" si="105"/>
        <v>29</v>
      </c>
      <c r="I91" s="114">
        <f t="shared" si="106"/>
        <v>14</v>
      </c>
      <c r="J91" s="112">
        <f t="shared" si="107"/>
        <v>11.11111111111111</v>
      </c>
      <c r="K91" s="102">
        <v>20</v>
      </c>
      <c r="L91" s="102">
        <v>10</v>
      </c>
      <c r="M91" s="102">
        <f t="shared" si="110"/>
        <v>19.333333333333332</v>
      </c>
      <c r="N91" s="115">
        <f t="shared" si="111"/>
        <v>9.333333333333334</v>
      </c>
      <c r="O91" s="112">
        <f t="shared" si="112"/>
        <v>589.8551724137931</v>
      </c>
      <c r="P91" s="102">
        <f t="shared" si="113"/>
        <v>4887.371428571429</v>
      </c>
      <c r="Q91" s="102">
        <f t="shared" si="114"/>
        <v>0</v>
      </c>
      <c r="R91" s="102">
        <f t="shared" si="115"/>
        <v>0</v>
      </c>
      <c r="S91" s="114">
        <f t="shared" si="116"/>
        <v>5477.226600985222</v>
      </c>
      <c r="T91" s="101">
        <f t="shared" si="117"/>
        <v>855.29</v>
      </c>
      <c r="U91" s="101">
        <f t="shared" si="118"/>
        <v>6842.32</v>
      </c>
      <c r="V91" s="101">
        <v>0</v>
      </c>
      <c r="W91" s="101">
        <v>0</v>
      </c>
      <c r="X91" s="116">
        <f t="shared" si="121"/>
        <v>7697.61</v>
      </c>
      <c r="Y91" s="112">
        <f t="shared" si="122"/>
        <v>5477.226600985222</v>
      </c>
      <c r="Z91" s="113"/>
      <c r="AA91" s="113"/>
      <c r="AB91" s="113">
        <f t="shared" si="123"/>
        <v>7697.610000000001</v>
      </c>
      <c r="AC91" s="102">
        <f t="shared" si="124"/>
        <v>5477.226600985222</v>
      </c>
      <c r="AD91" s="102">
        <f t="shared" si="125"/>
        <v>23.40695128626163</v>
      </c>
      <c r="AE91" s="115">
        <f t="shared" si="126"/>
        <v>35.110426929392446</v>
      </c>
      <c r="AF91" s="115">
        <f t="shared" si="127"/>
        <v>32.89576923076923</v>
      </c>
      <c r="AG91" s="102">
        <f t="shared" si="128"/>
        <v>5.851737821565408</v>
      </c>
      <c r="AH91" s="102">
        <f t="shared" si="129"/>
        <v>11.703475643130815</v>
      </c>
      <c r="AI91" s="99">
        <f t="shared" si="130"/>
        <v>23.40695128626163</v>
      </c>
      <c r="AJ91" s="101">
        <v>20</v>
      </c>
      <c r="AK91" s="102">
        <f t="shared" si="131"/>
        <v>80</v>
      </c>
      <c r="AL91" s="102">
        <v>0</v>
      </c>
      <c r="AM91" s="114">
        <v>0</v>
      </c>
      <c r="AN91" s="112">
        <f t="shared" si="132"/>
        <v>23.40695128626163</v>
      </c>
      <c r="AO91" s="102">
        <f t="shared" si="133"/>
        <v>4.6813902572523265</v>
      </c>
      <c r="AP91" s="102">
        <f t="shared" si="134"/>
        <v>18.725561029009306</v>
      </c>
      <c r="AQ91" s="102">
        <f t="shared" si="135"/>
        <v>0</v>
      </c>
      <c r="AR91" s="114">
        <f t="shared" si="136"/>
        <v>0</v>
      </c>
      <c r="AS91" s="159">
        <f t="shared" si="137"/>
        <v>0</v>
      </c>
      <c r="AT91" s="160">
        <f t="shared" si="138"/>
        <v>0</v>
      </c>
      <c r="AU91" s="160">
        <f t="shared" si="139"/>
        <v>0</v>
      </c>
      <c r="AV91" s="160">
        <f t="shared" si="140"/>
        <v>0</v>
      </c>
      <c r="AW91" s="163">
        <f t="shared" si="141"/>
        <v>0</v>
      </c>
      <c r="AX91" s="159">
        <f t="shared" si="142"/>
        <v>4.034131370686927</v>
      </c>
      <c r="AY91" s="160">
        <f t="shared" si="143"/>
        <v>0.8068262741373854</v>
      </c>
      <c r="AZ91" s="160">
        <f t="shared" si="144"/>
        <v>3.2273050965495416</v>
      </c>
      <c r="BA91" s="160">
        <f t="shared" si="145"/>
        <v>0</v>
      </c>
      <c r="BB91" s="160">
        <f t="shared" si="146"/>
        <v>0</v>
      </c>
      <c r="BC91" s="159">
        <f t="shared" si="147"/>
        <v>8.068262741373854</v>
      </c>
      <c r="BD91" s="160">
        <f t="shared" si="148"/>
        <v>1.6136525482747708</v>
      </c>
      <c r="BE91" s="160">
        <f t="shared" si="149"/>
        <v>6.454610193099083</v>
      </c>
      <c r="BF91" s="160">
        <f t="shared" si="150"/>
        <v>0</v>
      </c>
      <c r="BG91" s="160">
        <f t="shared" si="151"/>
        <v>0</v>
      </c>
      <c r="BH91" s="86"/>
    </row>
    <row r="92" spans="1:60" s="171" customFormat="1" ht="15" hidden="1">
      <c r="A92" s="164" t="s">
        <v>70</v>
      </c>
      <c r="B92" s="165">
        <v>0.5</v>
      </c>
      <c r="C92" s="166">
        <f t="shared" si="152"/>
        <v>85529</v>
      </c>
      <c r="D92" s="166">
        <f t="shared" si="102"/>
        <v>42764.5</v>
      </c>
      <c r="E92" s="112">
        <f t="shared" si="103"/>
        <v>22.22627737226277</v>
      </c>
      <c r="F92" s="102">
        <v>29</v>
      </c>
      <c r="G92" s="113">
        <v>21</v>
      </c>
      <c r="H92" s="102">
        <f t="shared" si="105"/>
        <v>29</v>
      </c>
      <c r="I92" s="114">
        <f t="shared" si="106"/>
        <v>21</v>
      </c>
      <c r="J92" s="112">
        <f t="shared" si="107"/>
        <v>16.129032258064516</v>
      </c>
      <c r="K92" s="102">
        <v>20</v>
      </c>
      <c r="L92" s="102">
        <f>K92/1.3</f>
        <v>15.384615384615383</v>
      </c>
      <c r="M92" s="102">
        <f t="shared" si="110"/>
        <v>19.333333333333332</v>
      </c>
      <c r="N92" s="115">
        <f t="shared" si="111"/>
        <v>14</v>
      </c>
      <c r="O92" s="112">
        <f t="shared" si="112"/>
        <v>294.92758620689654</v>
      </c>
      <c r="P92" s="102">
        <f t="shared" si="113"/>
        <v>1629.1238095238095</v>
      </c>
      <c r="Q92" s="102">
        <f t="shared" si="114"/>
        <v>0</v>
      </c>
      <c r="R92" s="102">
        <f t="shared" si="115"/>
        <v>0</v>
      </c>
      <c r="S92" s="114">
        <f t="shared" si="116"/>
        <v>1924.0513957307062</v>
      </c>
      <c r="T92" s="101">
        <f t="shared" si="117"/>
        <v>427.645</v>
      </c>
      <c r="U92" s="101">
        <f t="shared" si="118"/>
        <v>2223.754</v>
      </c>
      <c r="V92" s="101">
        <v>0</v>
      </c>
      <c r="W92" s="101">
        <v>0</v>
      </c>
      <c r="X92" s="116">
        <f t="shared" si="121"/>
        <v>2651.399</v>
      </c>
      <c r="Y92" s="112">
        <f t="shared" si="122"/>
        <v>1924.0513957307062</v>
      </c>
      <c r="Z92" s="113"/>
      <c r="AA92" s="113"/>
      <c r="AB92" s="113">
        <f t="shared" si="123"/>
        <v>2651.399</v>
      </c>
      <c r="AC92" s="102">
        <f t="shared" si="124"/>
        <v>3848.1027914614124</v>
      </c>
      <c r="AD92" s="102">
        <f t="shared" si="125"/>
        <v>16.44488372419407</v>
      </c>
      <c r="AE92" s="115">
        <f t="shared" si="126"/>
        <v>24.667325586291106</v>
      </c>
      <c r="AF92" s="115">
        <f t="shared" si="127"/>
        <v>22.661529914529915</v>
      </c>
      <c r="AG92" s="102">
        <f t="shared" si="128"/>
        <v>4.111220931048518</v>
      </c>
      <c r="AH92" s="102">
        <f t="shared" si="129"/>
        <v>8.222441862097035</v>
      </c>
      <c r="AI92" s="99">
        <f t="shared" si="130"/>
        <v>8.222441862097035</v>
      </c>
      <c r="AJ92" s="101">
        <v>20</v>
      </c>
      <c r="AK92" s="102">
        <f t="shared" si="131"/>
        <v>80</v>
      </c>
      <c r="AL92" s="102">
        <v>0</v>
      </c>
      <c r="AM92" s="114">
        <v>0</v>
      </c>
      <c r="AN92" s="112">
        <f t="shared" si="132"/>
        <v>16.44488372419407</v>
      </c>
      <c r="AO92" s="102">
        <f t="shared" si="133"/>
        <v>3.2889767448388145</v>
      </c>
      <c r="AP92" s="102">
        <f t="shared" si="134"/>
        <v>13.155906979355258</v>
      </c>
      <c r="AQ92" s="102">
        <f t="shared" si="135"/>
        <v>0</v>
      </c>
      <c r="AR92" s="114">
        <f t="shared" si="136"/>
        <v>0</v>
      </c>
      <c r="AS92" s="167">
        <f t="shared" si="137"/>
        <v>0</v>
      </c>
      <c r="AT92" s="168">
        <f t="shared" si="138"/>
        <v>0</v>
      </c>
      <c r="AU92" s="168">
        <f t="shared" si="139"/>
        <v>0</v>
      </c>
      <c r="AV92" s="168">
        <f t="shared" si="140"/>
        <v>0</v>
      </c>
      <c r="AW92" s="169">
        <f t="shared" si="141"/>
        <v>0</v>
      </c>
      <c r="AX92" s="167">
        <f t="shared" si="142"/>
        <v>5.851737821565408</v>
      </c>
      <c r="AY92" s="168">
        <f t="shared" si="143"/>
        <v>1.1703475643130816</v>
      </c>
      <c r="AZ92" s="168">
        <f t="shared" si="144"/>
        <v>4.6813902572523265</v>
      </c>
      <c r="BA92" s="168">
        <f t="shared" si="145"/>
        <v>0</v>
      </c>
      <c r="BB92" s="168">
        <f t="shared" si="146"/>
        <v>0</v>
      </c>
      <c r="BC92" s="167">
        <f t="shared" si="147"/>
        <v>11.703475643130815</v>
      </c>
      <c r="BD92" s="168">
        <f t="shared" si="148"/>
        <v>2.3406951286261632</v>
      </c>
      <c r="BE92" s="168">
        <f t="shared" si="149"/>
        <v>9.362780514504653</v>
      </c>
      <c r="BF92" s="168">
        <f t="shared" si="150"/>
        <v>0</v>
      </c>
      <c r="BG92" s="168">
        <f t="shared" si="151"/>
        <v>0</v>
      </c>
      <c r="BH92" s="170"/>
    </row>
    <row r="93" spans="1:60" ht="15" hidden="1">
      <c r="A93" s="134" t="s">
        <v>71</v>
      </c>
      <c r="B93" s="172">
        <v>1</v>
      </c>
      <c r="C93" s="162">
        <f t="shared" si="152"/>
        <v>85529</v>
      </c>
      <c r="D93" s="162">
        <f t="shared" si="102"/>
        <v>85529</v>
      </c>
      <c r="E93" s="112">
        <f t="shared" si="103"/>
        <v>25.619128949615714</v>
      </c>
      <c r="F93" s="102">
        <v>30</v>
      </c>
      <c r="G93" s="113">
        <f>F93/1.3</f>
        <v>23.076923076923077</v>
      </c>
      <c r="H93" s="102">
        <f t="shared" si="105"/>
        <v>30</v>
      </c>
      <c r="I93" s="114">
        <f t="shared" si="106"/>
        <v>23.076923076923077</v>
      </c>
      <c r="J93" s="112">
        <f t="shared" si="107"/>
        <v>17.079419299743808</v>
      </c>
      <c r="K93" s="102">
        <f>F93/1.5</f>
        <v>20</v>
      </c>
      <c r="L93" s="102">
        <f>K93/1.3</f>
        <v>15.384615384615383</v>
      </c>
      <c r="M93" s="102">
        <f t="shared" si="110"/>
        <v>20</v>
      </c>
      <c r="N93" s="115">
        <f t="shared" si="111"/>
        <v>15.384615384615385</v>
      </c>
      <c r="O93" s="112">
        <f t="shared" si="112"/>
        <v>940.819</v>
      </c>
      <c r="P93" s="102">
        <f t="shared" si="113"/>
        <v>1186.0021333333334</v>
      </c>
      <c r="Q93" s="102">
        <f t="shared" si="114"/>
        <v>285.09666666666664</v>
      </c>
      <c r="R93" s="102">
        <f t="shared" si="115"/>
        <v>926.5641666666667</v>
      </c>
      <c r="S93" s="114">
        <f t="shared" si="116"/>
        <v>3338.4819666666667</v>
      </c>
      <c r="T93" s="101">
        <f t="shared" si="117"/>
        <v>1411.2285</v>
      </c>
      <c r="U93" s="101">
        <f t="shared" si="118"/>
        <v>1779.0032</v>
      </c>
      <c r="V93" s="101">
        <f>(D93*AL93/100)/M93</f>
        <v>427.645</v>
      </c>
      <c r="W93" s="101">
        <f>(D93*AM93/100)/N93</f>
        <v>1389.84625</v>
      </c>
      <c r="X93" s="116">
        <f t="shared" si="121"/>
        <v>5007.72295</v>
      </c>
      <c r="Y93" s="112">
        <f t="shared" si="122"/>
        <v>3338.4819666666667</v>
      </c>
      <c r="Z93" s="102"/>
      <c r="AA93" s="102"/>
      <c r="AB93" s="113">
        <f t="shared" si="123"/>
        <v>5007.72295</v>
      </c>
      <c r="AC93" s="102">
        <f t="shared" si="124"/>
        <v>3338.4819666666667</v>
      </c>
      <c r="AD93" s="102">
        <f t="shared" si="125"/>
        <v>14.267016951566951</v>
      </c>
      <c r="AE93" s="115">
        <f t="shared" si="126"/>
        <v>21.400525427350427</v>
      </c>
      <c r="AF93" s="115">
        <f t="shared" si="127"/>
        <v>21.400525427350427</v>
      </c>
      <c r="AG93" s="102">
        <f t="shared" si="128"/>
        <v>3.566754237891738</v>
      </c>
      <c r="AH93" s="102">
        <f t="shared" si="129"/>
        <v>7.133508475783476</v>
      </c>
      <c r="AI93" s="99">
        <f t="shared" si="130"/>
        <v>14.267016951566951</v>
      </c>
      <c r="AJ93" s="101">
        <v>33</v>
      </c>
      <c r="AK93" s="102">
        <f t="shared" si="131"/>
        <v>32</v>
      </c>
      <c r="AL93" s="102">
        <v>10</v>
      </c>
      <c r="AM93" s="114">
        <v>25</v>
      </c>
      <c r="AN93" s="112">
        <f t="shared" si="132"/>
        <v>14.267016951566953</v>
      </c>
      <c r="AO93" s="102">
        <f t="shared" si="133"/>
        <v>4.7081155940170945</v>
      </c>
      <c r="AP93" s="102">
        <f t="shared" si="134"/>
        <v>4.565445424501425</v>
      </c>
      <c r="AQ93" s="102">
        <f t="shared" si="135"/>
        <v>1.4267016951566953</v>
      </c>
      <c r="AR93" s="114">
        <f t="shared" si="136"/>
        <v>3.566754237891738</v>
      </c>
      <c r="AS93" s="159">
        <f t="shared" si="137"/>
        <v>0</v>
      </c>
      <c r="AT93" s="160">
        <f t="shared" si="138"/>
        <v>0</v>
      </c>
      <c r="AU93" s="160">
        <f t="shared" si="139"/>
        <v>0</v>
      </c>
      <c r="AV93" s="160">
        <f t="shared" si="140"/>
        <v>0</v>
      </c>
      <c r="AW93" s="163">
        <f t="shared" si="141"/>
        <v>0</v>
      </c>
      <c r="AX93" s="159">
        <f t="shared" si="142"/>
        <v>4.111220931048518</v>
      </c>
      <c r="AY93" s="160">
        <f t="shared" si="143"/>
        <v>1.3567029072460108</v>
      </c>
      <c r="AZ93" s="160">
        <f t="shared" si="144"/>
        <v>1.3155906979355256</v>
      </c>
      <c r="BA93" s="160">
        <f t="shared" si="145"/>
        <v>0.4111220931048518</v>
      </c>
      <c r="BB93" s="160">
        <f t="shared" si="146"/>
        <v>1.0278052327621294</v>
      </c>
      <c r="BC93" s="159">
        <f t="shared" si="147"/>
        <v>8.222441862097035</v>
      </c>
      <c r="BD93" s="160">
        <f t="shared" si="148"/>
        <v>2.7134058144920217</v>
      </c>
      <c r="BE93" s="160">
        <f t="shared" si="149"/>
        <v>2.6311813958710513</v>
      </c>
      <c r="BF93" s="160">
        <f t="shared" si="150"/>
        <v>0.8222441862097036</v>
      </c>
      <c r="BG93" s="160">
        <f t="shared" si="151"/>
        <v>2.055610465524259</v>
      </c>
      <c r="BH93" s="86"/>
    </row>
    <row r="94" spans="1:60" ht="15" hidden="1">
      <c r="A94" s="134" t="s">
        <v>72</v>
      </c>
      <c r="B94" s="172"/>
      <c r="C94" s="172"/>
      <c r="D94" s="172"/>
      <c r="E94" s="173"/>
      <c r="F94" s="174"/>
      <c r="G94" s="174"/>
      <c r="H94" s="174"/>
      <c r="I94" s="175"/>
      <c r="J94" s="173"/>
      <c r="K94" s="174"/>
      <c r="L94" s="174"/>
      <c r="M94" s="174"/>
      <c r="N94" s="176"/>
      <c r="O94" s="174"/>
      <c r="P94" s="174"/>
      <c r="Q94" s="174"/>
      <c r="R94" s="174"/>
      <c r="S94" s="174"/>
      <c r="T94" s="159"/>
      <c r="U94" s="160"/>
      <c r="V94" s="160"/>
      <c r="W94" s="163"/>
      <c r="X94" s="177"/>
      <c r="Y94" s="178"/>
      <c r="Z94" s="179"/>
      <c r="AA94" s="179"/>
      <c r="AB94" s="179"/>
      <c r="AC94" s="160"/>
      <c r="AD94" s="160"/>
      <c r="AE94" s="180"/>
      <c r="AF94" s="180"/>
      <c r="AG94" s="160"/>
      <c r="AH94" s="160"/>
      <c r="AI94" s="159"/>
      <c r="AJ94" s="159"/>
      <c r="AK94" s="160"/>
      <c r="AL94" s="160"/>
      <c r="AM94" s="163"/>
      <c r="AN94" s="178"/>
      <c r="AO94" s="160"/>
      <c r="AP94" s="160"/>
      <c r="AQ94" s="160"/>
      <c r="AR94" s="163"/>
      <c r="AS94" s="159"/>
      <c r="AT94" s="160"/>
      <c r="AU94" s="160"/>
      <c r="AV94" s="160"/>
      <c r="AW94" s="163"/>
      <c r="AX94" s="159"/>
      <c r="AY94" s="160"/>
      <c r="AZ94" s="160"/>
      <c r="BA94" s="160"/>
      <c r="BB94" s="163"/>
      <c r="BC94" s="159"/>
      <c r="BD94" s="160"/>
      <c r="BE94" s="160"/>
      <c r="BF94" s="160"/>
      <c r="BG94" s="163"/>
      <c r="BH94" s="86"/>
    </row>
    <row r="95" spans="1:60" ht="15" hidden="1">
      <c r="A95" s="134" t="s">
        <v>71</v>
      </c>
      <c r="B95" s="172"/>
      <c r="C95" s="172"/>
      <c r="D95" s="172"/>
      <c r="E95" s="173"/>
      <c r="F95" s="174"/>
      <c r="G95" s="174"/>
      <c r="H95" s="174"/>
      <c r="I95" s="175"/>
      <c r="J95" s="173"/>
      <c r="K95" s="174"/>
      <c r="L95" s="174"/>
      <c r="M95" s="174"/>
      <c r="N95" s="176"/>
      <c r="O95" s="174"/>
      <c r="P95" s="174"/>
      <c r="Q95" s="174"/>
      <c r="R95" s="174"/>
      <c r="S95" s="174"/>
      <c r="T95" s="159"/>
      <c r="U95" s="160"/>
      <c r="V95" s="160"/>
      <c r="W95" s="163"/>
      <c r="X95" s="177"/>
      <c r="Y95" s="178"/>
      <c r="Z95" s="179"/>
      <c r="AA95" s="179"/>
      <c r="AB95" s="179"/>
      <c r="AC95" s="160"/>
      <c r="AD95" s="160"/>
      <c r="AE95" s="180"/>
      <c r="AF95" s="180"/>
      <c r="AG95" s="160"/>
      <c r="AH95" s="160"/>
      <c r="AI95" s="159"/>
      <c r="AJ95" s="159"/>
      <c r="AK95" s="160"/>
      <c r="AL95" s="160"/>
      <c r="AM95" s="163"/>
      <c r="AN95" s="178"/>
      <c r="AO95" s="160"/>
      <c r="AP95" s="160"/>
      <c r="AQ95" s="160"/>
      <c r="AR95" s="163"/>
      <c r="AS95" s="159"/>
      <c r="AT95" s="160"/>
      <c r="AU95" s="160"/>
      <c r="AV95" s="160"/>
      <c r="AW95" s="163"/>
      <c r="AX95" s="159"/>
      <c r="AY95" s="160"/>
      <c r="AZ95" s="160"/>
      <c r="BA95" s="160"/>
      <c r="BB95" s="163"/>
      <c r="BC95" s="159"/>
      <c r="BD95" s="160"/>
      <c r="BE95" s="160"/>
      <c r="BF95" s="160"/>
      <c r="BG95" s="163"/>
      <c r="BH95" s="86"/>
    </row>
    <row r="96" spans="1:60" ht="15" hidden="1">
      <c r="A96" s="134" t="s">
        <v>73</v>
      </c>
      <c r="B96" s="172"/>
      <c r="C96" s="172"/>
      <c r="D96" s="172"/>
      <c r="E96" s="173"/>
      <c r="F96" s="174"/>
      <c r="G96" s="174"/>
      <c r="H96" s="174"/>
      <c r="I96" s="175"/>
      <c r="J96" s="173"/>
      <c r="K96" s="174"/>
      <c r="L96" s="174"/>
      <c r="M96" s="174"/>
      <c r="N96" s="176"/>
      <c r="O96" s="174"/>
      <c r="P96" s="174"/>
      <c r="Q96" s="174"/>
      <c r="R96" s="174"/>
      <c r="S96" s="174"/>
      <c r="T96" s="159"/>
      <c r="U96" s="160"/>
      <c r="V96" s="160"/>
      <c r="W96" s="163"/>
      <c r="X96" s="177"/>
      <c r="Y96" s="178"/>
      <c r="Z96" s="179"/>
      <c r="AA96" s="179"/>
      <c r="AB96" s="179"/>
      <c r="AC96" s="160"/>
      <c r="AD96" s="160"/>
      <c r="AE96" s="180"/>
      <c r="AF96" s="180"/>
      <c r="AG96" s="160"/>
      <c r="AH96" s="160"/>
      <c r="AI96" s="159"/>
      <c r="AJ96" s="159"/>
      <c r="AK96" s="160"/>
      <c r="AL96" s="160"/>
      <c r="AM96" s="163"/>
      <c r="AN96" s="178"/>
      <c r="AO96" s="160"/>
      <c r="AP96" s="160"/>
      <c r="AQ96" s="160"/>
      <c r="AR96" s="163"/>
      <c r="AS96" s="159"/>
      <c r="AT96" s="160"/>
      <c r="AU96" s="160"/>
      <c r="AV96" s="160"/>
      <c r="AW96" s="163"/>
      <c r="AX96" s="159"/>
      <c r="AY96" s="160"/>
      <c r="AZ96" s="160"/>
      <c r="BA96" s="160"/>
      <c r="BB96" s="163"/>
      <c r="BC96" s="159"/>
      <c r="BD96" s="160"/>
      <c r="BE96" s="160"/>
      <c r="BF96" s="160"/>
      <c r="BG96" s="163"/>
      <c r="BH96" s="86"/>
    </row>
    <row r="97" spans="1:60" ht="15" hidden="1">
      <c r="A97" s="134" t="s">
        <v>74</v>
      </c>
      <c r="B97" s="172"/>
      <c r="C97" s="172"/>
      <c r="D97" s="172"/>
      <c r="E97" s="173"/>
      <c r="F97" s="174"/>
      <c r="G97" s="174"/>
      <c r="H97" s="174"/>
      <c r="I97" s="175"/>
      <c r="J97" s="173"/>
      <c r="K97" s="174"/>
      <c r="L97" s="174"/>
      <c r="M97" s="174"/>
      <c r="N97" s="176"/>
      <c r="O97" s="174"/>
      <c r="P97" s="174"/>
      <c r="Q97" s="174"/>
      <c r="R97" s="174"/>
      <c r="S97" s="174"/>
      <c r="T97" s="159"/>
      <c r="U97" s="160"/>
      <c r="V97" s="160"/>
      <c r="W97" s="163"/>
      <c r="X97" s="177"/>
      <c r="Y97" s="178"/>
      <c r="Z97" s="179"/>
      <c r="AA97" s="179"/>
      <c r="AB97" s="179"/>
      <c r="AC97" s="160"/>
      <c r="AD97" s="160"/>
      <c r="AE97" s="180"/>
      <c r="AF97" s="180"/>
      <c r="AG97" s="160"/>
      <c r="AH97" s="160"/>
      <c r="AI97" s="159"/>
      <c r="AJ97" s="159"/>
      <c r="AK97" s="160"/>
      <c r="AL97" s="160"/>
      <c r="AM97" s="163"/>
      <c r="AN97" s="178"/>
      <c r="AO97" s="160"/>
      <c r="AP97" s="160"/>
      <c r="AQ97" s="160"/>
      <c r="AR97" s="163"/>
      <c r="AS97" s="159"/>
      <c r="AT97" s="160"/>
      <c r="AU97" s="160"/>
      <c r="AV97" s="160"/>
      <c r="AW97" s="163"/>
      <c r="AX97" s="159"/>
      <c r="AY97" s="160"/>
      <c r="AZ97" s="160"/>
      <c r="BA97" s="160"/>
      <c r="BB97" s="163"/>
      <c r="BC97" s="159"/>
      <c r="BD97" s="160"/>
      <c r="BE97" s="160"/>
      <c r="BF97" s="160"/>
      <c r="BG97" s="163"/>
      <c r="BH97" s="86"/>
    </row>
    <row r="98" spans="1:60" ht="15" hidden="1">
      <c r="A98" s="110" t="s">
        <v>72</v>
      </c>
      <c r="B98" s="172"/>
      <c r="C98" s="172"/>
      <c r="D98" s="172"/>
      <c r="E98" s="173"/>
      <c r="F98" s="174"/>
      <c r="G98" s="174"/>
      <c r="H98" s="174"/>
      <c r="I98" s="175"/>
      <c r="J98" s="173"/>
      <c r="K98" s="174"/>
      <c r="L98" s="174"/>
      <c r="M98" s="174"/>
      <c r="N98" s="176"/>
      <c r="O98" s="174"/>
      <c r="P98" s="174"/>
      <c r="Q98" s="174"/>
      <c r="R98" s="174"/>
      <c r="S98" s="174"/>
      <c r="T98" s="159"/>
      <c r="U98" s="160"/>
      <c r="V98" s="160"/>
      <c r="W98" s="163"/>
      <c r="X98" s="177"/>
      <c r="Y98" s="178"/>
      <c r="Z98" s="179"/>
      <c r="AA98" s="179"/>
      <c r="AB98" s="179"/>
      <c r="AC98" s="160"/>
      <c r="AD98" s="160"/>
      <c r="AE98" s="180"/>
      <c r="AF98" s="180"/>
      <c r="AG98" s="160"/>
      <c r="AH98" s="160"/>
      <c r="AI98" s="159"/>
      <c r="AJ98" s="159"/>
      <c r="AK98" s="160"/>
      <c r="AL98" s="160"/>
      <c r="AM98" s="163"/>
      <c r="AN98" s="178"/>
      <c r="AO98" s="160"/>
      <c r="AP98" s="160"/>
      <c r="AQ98" s="160"/>
      <c r="AR98" s="163"/>
      <c r="AS98" s="159"/>
      <c r="AT98" s="160"/>
      <c r="AU98" s="160"/>
      <c r="AV98" s="160"/>
      <c r="AW98" s="163"/>
      <c r="AX98" s="159"/>
      <c r="AY98" s="160"/>
      <c r="AZ98" s="160"/>
      <c r="BA98" s="160"/>
      <c r="BB98" s="163"/>
      <c r="BC98" s="159"/>
      <c r="BD98" s="160"/>
      <c r="BE98" s="160"/>
      <c r="BF98" s="160"/>
      <c r="BG98" s="163"/>
      <c r="BH98" s="86"/>
    </row>
    <row r="99" spans="1:60" ht="15" hidden="1">
      <c r="A99" s="110" t="s">
        <v>75</v>
      </c>
      <c r="B99" s="172"/>
      <c r="C99" s="172"/>
      <c r="D99" s="172"/>
      <c r="E99" s="173"/>
      <c r="F99" s="174"/>
      <c r="G99" s="174"/>
      <c r="H99" s="174"/>
      <c r="I99" s="175"/>
      <c r="J99" s="173"/>
      <c r="K99" s="174"/>
      <c r="L99" s="174"/>
      <c r="M99" s="174"/>
      <c r="N99" s="176"/>
      <c r="O99" s="174"/>
      <c r="P99" s="174"/>
      <c r="Q99" s="174"/>
      <c r="R99" s="174"/>
      <c r="S99" s="174"/>
      <c r="T99" s="159"/>
      <c r="U99" s="160"/>
      <c r="V99" s="160"/>
      <c r="W99" s="163"/>
      <c r="X99" s="177"/>
      <c r="Y99" s="178"/>
      <c r="Z99" s="179"/>
      <c r="AA99" s="179"/>
      <c r="AB99" s="179"/>
      <c r="AC99" s="160"/>
      <c r="AD99" s="160"/>
      <c r="AE99" s="180"/>
      <c r="AF99" s="180"/>
      <c r="AG99" s="160"/>
      <c r="AH99" s="160"/>
      <c r="AI99" s="159"/>
      <c r="AJ99" s="159"/>
      <c r="AK99" s="160"/>
      <c r="AL99" s="160"/>
      <c r="AM99" s="163"/>
      <c r="AN99" s="178"/>
      <c r="AO99" s="160"/>
      <c r="AP99" s="160"/>
      <c r="AQ99" s="160"/>
      <c r="AR99" s="163"/>
      <c r="AS99" s="159"/>
      <c r="AT99" s="160"/>
      <c r="AU99" s="160"/>
      <c r="AV99" s="160"/>
      <c r="AW99" s="163"/>
      <c r="AX99" s="159"/>
      <c r="AY99" s="160"/>
      <c r="AZ99" s="160"/>
      <c r="BA99" s="160"/>
      <c r="BB99" s="163"/>
      <c r="BC99" s="159"/>
      <c r="BD99" s="160"/>
      <c r="BE99" s="160"/>
      <c r="BF99" s="160"/>
      <c r="BG99" s="163"/>
      <c r="BH99" s="86"/>
    </row>
    <row r="100" spans="1:60" ht="15" hidden="1">
      <c r="A100" s="134" t="s">
        <v>76</v>
      </c>
      <c r="B100" s="172"/>
      <c r="C100" s="172"/>
      <c r="D100" s="172"/>
      <c r="E100" s="173"/>
      <c r="F100" s="174"/>
      <c r="G100" s="174"/>
      <c r="H100" s="174"/>
      <c r="I100" s="175"/>
      <c r="J100" s="173"/>
      <c r="K100" s="174"/>
      <c r="L100" s="174"/>
      <c r="M100" s="174"/>
      <c r="N100" s="176"/>
      <c r="O100" s="174"/>
      <c r="P100" s="174"/>
      <c r="Q100" s="174"/>
      <c r="R100" s="174"/>
      <c r="S100" s="174"/>
      <c r="T100" s="159"/>
      <c r="U100" s="160"/>
      <c r="V100" s="160"/>
      <c r="W100" s="163"/>
      <c r="X100" s="177"/>
      <c r="Y100" s="178"/>
      <c r="Z100" s="179"/>
      <c r="AA100" s="179"/>
      <c r="AB100" s="179"/>
      <c r="AC100" s="160"/>
      <c r="AD100" s="160"/>
      <c r="AE100" s="180"/>
      <c r="AF100" s="180"/>
      <c r="AG100" s="160"/>
      <c r="AH100" s="160"/>
      <c r="AI100" s="159"/>
      <c r="AJ100" s="159"/>
      <c r="AK100" s="160"/>
      <c r="AL100" s="160"/>
      <c r="AM100" s="163"/>
      <c r="AN100" s="178"/>
      <c r="AO100" s="160"/>
      <c r="AP100" s="160"/>
      <c r="AQ100" s="160"/>
      <c r="AR100" s="163"/>
      <c r="AS100" s="159"/>
      <c r="AT100" s="160"/>
      <c r="AU100" s="160"/>
      <c r="AV100" s="160"/>
      <c r="AW100" s="163"/>
      <c r="AX100" s="159"/>
      <c r="AY100" s="160"/>
      <c r="AZ100" s="160"/>
      <c r="BA100" s="160"/>
      <c r="BB100" s="163"/>
      <c r="BC100" s="159"/>
      <c r="BD100" s="160"/>
      <c r="BE100" s="160"/>
      <c r="BF100" s="160"/>
      <c r="BG100" s="163"/>
      <c r="BH100" s="86"/>
    </row>
    <row r="101" spans="1:60" ht="15" hidden="1">
      <c r="A101" s="135" t="s">
        <v>72</v>
      </c>
      <c r="B101" s="181"/>
      <c r="C101" s="181"/>
      <c r="D101" s="181"/>
      <c r="E101" s="182"/>
      <c r="F101" s="183"/>
      <c r="G101" s="183"/>
      <c r="H101" s="183"/>
      <c r="I101" s="184"/>
      <c r="J101" s="182"/>
      <c r="K101" s="183"/>
      <c r="L101" s="183"/>
      <c r="M101" s="183"/>
      <c r="N101" s="185"/>
      <c r="O101" s="174"/>
      <c r="P101" s="174"/>
      <c r="Q101" s="174"/>
      <c r="R101" s="174"/>
      <c r="S101" s="174"/>
      <c r="T101" s="186"/>
      <c r="U101" s="187"/>
      <c r="V101" s="187"/>
      <c r="W101" s="188"/>
      <c r="X101" s="189"/>
      <c r="Y101" s="190"/>
      <c r="Z101" s="191"/>
      <c r="AA101" s="191"/>
      <c r="AB101" s="191"/>
      <c r="AC101" s="187"/>
      <c r="AD101" s="187"/>
      <c r="AE101" s="192"/>
      <c r="AF101" s="192"/>
      <c r="AG101" s="187"/>
      <c r="AH101" s="187"/>
      <c r="AI101" s="186"/>
      <c r="AJ101" s="186"/>
      <c r="AK101" s="187"/>
      <c r="AL101" s="187"/>
      <c r="AM101" s="188"/>
      <c r="AN101" s="190"/>
      <c r="AO101" s="187"/>
      <c r="AP101" s="187"/>
      <c r="AQ101" s="187"/>
      <c r="AR101" s="188"/>
      <c r="AS101" s="186"/>
      <c r="AT101" s="187"/>
      <c r="AU101" s="187"/>
      <c r="AV101" s="187"/>
      <c r="AW101" s="188"/>
      <c r="AX101" s="193"/>
      <c r="AY101" s="194"/>
      <c r="AZ101" s="194"/>
      <c r="BA101" s="194"/>
      <c r="BB101" s="195"/>
      <c r="BC101" s="193"/>
      <c r="BD101" s="194"/>
      <c r="BE101" s="194"/>
      <c r="BF101" s="194"/>
      <c r="BG101" s="195"/>
      <c r="BH101" s="86"/>
    </row>
    <row r="102" spans="1:60" ht="15" hidden="1">
      <c r="A102" s="130" t="s">
        <v>77</v>
      </c>
      <c r="B102" s="196">
        <f>B83+B93</f>
        <v>15</v>
      </c>
      <c r="C102" s="197"/>
      <c r="D102" s="197">
        <f>D83+D93</f>
        <v>1282935</v>
      </c>
      <c r="E102" s="198"/>
      <c r="F102" s="199"/>
      <c r="G102" s="199"/>
      <c r="H102" s="199"/>
      <c r="I102" s="200"/>
      <c r="J102" s="198"/>
      <c r="K102" s="199"/>
      <c r="L102" s="199"/>
      <c r="M102" s="199"/>
      <c r="N102" s="200"/>
      <c r="O102" s="201"/>
      <c r="P102" s="201"/>
      <c r="Q102" s="201"/>
      <c r="R102" s="201"/>
      <c r="S102" s="201"/>
      <c r="T102" s="202"/>
      <c r="U102" s="203"/>
      <c r="V102" s="203"/>
      <c r="W102" s="204"/>
      <c r="X102" s="205"/>
      <c r="Y102" s="276" t="b">
        <f>Y83=Y84+Y85+Y86+Y87+Y88+Y89+Y90+Y91+Y92</f>
        <v>0</v>
      </c>
      <c r="Z102" s="206"/>
      <c r="AA102" s="206"/>
      <c r="AB102" s="206"/>
      <c r="AC102" s="203"/>
      <c r="AD102" s="203"/>
      <c r="AE102" s="204"/>
      <c r="AF102" s="207"/>
      <c r="AG102" s="197"/>
      <c r="AH102" s="197"/>
      <c r="AI102" s="207">
        <f>AI83+AI93</f>
        <v>247.56872912968188</v>
      </c>
      <c r="AJ102" s="202"/>
      <c r="AK102" s="203"/>
      <c r="AL102" s="203"/>
      <c r="AM102" s="204"/>
      <c r="AN102" s="202"/>
      <c r="AO102" s="203"/>
      <c r="AP102" s="203"/>
      <c r="AQ102" s="203"/>
      <c r="AR102" s="204"/>
      <c r="AS102" s="208"/>
      <c r="AT102" s="203"/>
      <c r="AU102" s="203"/>
      <c r="AV102" s="203"/>
      <c r="AW102" s="204"/>
      <c r="AX102" s="209"/>
      <c r="AY102" s="210"/>
      <c r="AZ102" s="210"/>
      <c r="BA102" s="210"/>
      <c r="BB102" s="211"/>
      <c r="BC102" s="209"/>
      <c r="BD102" s="210"/>
      <c r="BE102" s="210"/>
      <c r="BF102" s="210"/>
      <c r="BG102" s="211"/>
      <c r="BH102" s="86"/>
    </row>
    <row r="103" spans="1:60" ht="15" hidden="1">
      <c r="A103" s="137"/>
      <c r="B103" s="137"/>
      <c r="C103" s="86"/>
      <c r="D103" s="8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86"/>
      <c r="U103" s="86"/>
      <c r="V103" s="86"/>
      <c r="W103" s="86"/>
      <c r="X103" s="137"/>
      <c r="Y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</row>
    <row r="104" spans="1:60" ht="15">
      <c r="A104" s="137"/>
      <c r="B104" s="137"/>
      <c r="C104" s="86"/>
      <c r="D104" s="8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86"/>
      <c r="U104" s="86"/>
      <c r="V104" s="86"/>
      <c r="W104" s="86"/>
      <c r="X104" s="137"/>
      <c r="Y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</row>
    <row r="105" spans="1:60" ht="15">
      <c r="A105" s="137"/>
      <c r="B105" s="137"/>
      <c r="C105" s="86"/>
      <c r="D105" s="8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86"/>
      <c r="U105" s="86"/>
      <c r="V105" s="86"/>
      <c r="W105" s="86"/>
      <c r="X105" s="137"/>
      <c r="Y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</row>
    <row r="106" spans="1:60" ht="15">
      <c r="A106" s="137"/>
      <c r="B106" s="137"/>
      <c r="C106" s="86"/>
      <c r="D106" s="8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86"/>
      <c r="U106" s="86"/>
      <c r="V106" s="86"/>
      <c r="W106" s="86"/>
      <c r="X106" s="137"/>
      <c r="Y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</row>
    <row r="107" spans="1:60" ht="15">
      <c r="A107" s="137"/>
      <c r="B107" s="137"/>
      <c r="C107" s="86"/>
      <c r="D107" s="8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86"/>
      <c r="U107" s="86"/>
      <c r="V107" s="86"/>
      <c r="W107" s="86"/>
      <c r="X107" s="137"/>
      <c r="Y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</row>
    <row r="109" spans="1:29" ht="15">
      <c r="A109" s="263" t="s">
        <v>103</v>
      </c>
      <c r="B109" s="263"/>
      <c r="C109" s="263"/>
      <c r="D109" s="263"/>
      <c r="E109" s="263"/>
      <c r="F109" s="263"/>
      <c r="G109" s="263"/>
      <c r="H109" s="263"/>
      <c r="I109" s="263"/>
      <c r="J109" s="263"/>
      <c r="K109" s="263"/>
      <c r="L109" s="263"/>
      <c r="M109" s="263"/>
      <c r="N109" s="263"/>
      <c r="O109" s="263"/>
      <c r="P109" s="263"/>
      <c r="Q109" s="263"/>
      <c r="R109" s="263"/>
      <c r="S109" s="263"/>
      <c r="T109" s="263"/>
      <c r="U109" s="263"/>
      <c r="V109" s="263"/>
      <c r="W109" s="263"/>
      <c r="X109" s="263"/>
      <c r="Y109" s="263"/>
      <c r="Z109" s="263"/>
      <c r="AA109" s="263"/>
      <c r="AB109" s="263"/>
      <c r="AC109" s="263"/>
    </row>
    <row r="110" spans="1:59" ht="12.75" customHeight="1">
      <c r="A110" s="11" t="s">
        <v>15</v>
      </c>
      <c r="B110" s="12" t="s">
        <v>16</v>
      </c>
      <c r="C110" s="12" t="s">
        <v>17</v>
      </c>
      <c r="D110" s="12" t="s">
        <v>18</v>
      </c>
      <c r="E110" s="12" t="s">
        <v>19</v>
      </c>
      <c r="F110" s="13"/>
      <c r="G110" s="13"/>
      <c r="H110" s="13"/>
      <c r="I110" s="14"/>
      <c r="J110" s="12"/>
      <c r="K110" s="13"/>
      <c r="L110" s="13"/>
      <c r="M110" s="13"/>
      <c r="N110" s="14"/>
      <c r="O110" s="12" t="s">
        <v>21</v>
      </c>
      <c r="P110" s="13"/>
      <c r="Q110" s="13"/>
      <c r="R110" s="13"/>
      <c r="S110" s="14"/>
      <c r="T110" s="12"/>
      <c r="U110" s="13"/>
      <c r="V110" s="13"/>
      <c r="W110" s="13"/>
      <c r="X110" s="14"/>
      <c r="Y110" s="11" t="s">
        <v>23</v>
      </c>
      <c r="Z110" s="15"/>
      <c r="AA110" s="15"/>
      <c r="AB110" s="15"/>
      <c r="AC110" s="15"/>
      <c r="AD110" s="15"/>
      <c r="AE110" s="15"/>
      <c r="AF110" s="15"/>
      <c r="AG110" s="15"/>
      <c r="AH110" s="15"/>
      <c r="AI110" s="16"/>
      <c r="AJ110" s="11" t="s">
        <v>24</v>
      </c>
      <c r="AK110" s="15"/>
      <c r="AL110" s="15"/>
      <c r="AM110" s="16"/>
      <c r="AN110" s="11" t="s">
        <v>108</v>
      </c>
      <c r="AO110" s="15"/>
      <c r="AP110" s="15"/>
      <c r="AQ110" s="15"/>
      <c r="AR110" s="16"/>
      <c r="AS110" s="12"/>
      <c r="AT110" s="13"/>
      <c r="AU110" s="13"/>
      <c r="AV110" s="13"/>
      <c r="AW110" s="14"/>
      <c r="AX110" s="12" t="s">
        <v>85</v>
      </c>
      <c r="AY110" s="13"/>
      <c r="AZ110" s="13"/>
      <c r="BA110" s="13"/>
      <c r="BB110" s="14"/>
      <c r="BC110" s="12" t="s">
        <v>86</v>
      </c>
      <c r="BD110" s="13"/>
      <c r="BE110" s="13"/>
      <c r="BF110" s="13"/>
      <c r="BG110" s="14"/>
    </row>
    <row r="111" spans="1:59" ht="15">
      <c r="A111" s="20"/>
      <c r="B111" s="21"/>
      <c r="C111" s="21"/>
      <c r="D111" s="21"/>
      <c r="E111" s="22"/>
      <c r="F111" s="23"/>
      <c r="G111" s="23"/>
      <c r="H111" s="23"/>
      <c r="I111" s="24"/>
      <c r="J111" s="22"/>
      <c r="K111" s="23"/>
      <c r="L111" s="23"/>
      <c r="M111" s="23"/>
      <c r="N111" s="24"/>
      <c r="O111" s="22"/>
      <c r="P111" s="23"/>
      <c r="Q111" s="23"/>
      <c r="R111" s="23"/>
      <c r="S111" s="24"/>
      <c r="T111" s="22"/>
      <c r="U111" s="23"/>
      <c r="V111" s="23"/>
      <c r="W111" s="23"/>
      <c r="X111" s="24"/>
      <c r="Y111" s="25"/>
      <c r="Z111" s="26"/>
      <c r="AA111" s="26"/>
      <c r="AB111" s="26"/>
      <c r="AC111" s="26"/>
      <c r="AD111" s="26"/>
      <c r="AE111" s="26"/>
      <c r="AF111" s="26"/>
      <c r="AG111" s="26"/>
      <c r="AH111" s="26"/>
      <c r="AI111" s="27"/>
      <c r="AJ111" s="25"/>
      <c r="AK111" s="26"/>
      <c r="AL111" s="26"/>
      <c r="AM111" s="27"/>
      <c r="AN111" s="25"/>
      <c r="AO111" s="26"/>
      <c r="AP111" s="26"/>
      <c r="AQ111" s="26"/>
      <c r="AR111" s="27"/>
      <c r="AS111" s="22"/>
      <c r="AT111" s="23"/>
      <c r="AU111" s="23"/>
      <c r="AV111" s="23"/>
      <c r="AW111" s="24"/>
      <c r="AX111" s="22"/>
      <c r="AY111" s="23"/>
      <c r="AZ111" s="23"/>
      <c r="BA111" s="23"/>
      <c r="BB111" s="24"/>
      <c r="BC111" s="22"/>
      <c r="BD111" s="23"/>
      <c r="BE111" s="23"/>
      <c r="BF111" s="23"/>
      <c r="BG111" s="24"/>
    </row>
    <row r="112" spans="1:59" ht="15">
      <c r="A112" s="20"/>
      <c r="B112" s="21"/>
      <c r="C112" s="21"/>
      <c r="D112" s="21"/>
      <c r="E112" s="28"/>
      <c r="F112" s="29"/>
      <c r="G112" s="29"/>
      <c r="H112" s="29"/>
      <c r="I112" s="30"/>
      <c r="J112" s="28"/>
      <c r="K112" s="29"/>
      <c r="L112" s="29"/>
      <c r="M112" s="29"/>
      <c r="N112" s="30"/>
      <c r="O112" s="28"/>
      <c r="P112" s="29"/>
      <c r="Q112" s="29"/>
      <c r="R112" s="29"/>
      <c r="S112" s="30"/>
      <c r="T112" s="28"/>
      <c r="U112" s="29"/>
      <c r="V112" s="29"/>
      <c r="W112" s="29"/>
      <c r="X112" s="30"/>
      <c r="Y112" s="31"/>
      <c r="Z112" s="32"/>
      <c r="AA112" s="32"/>
      <c r="AB112" s="32"/>
      <c r="AC112" s="32"/>
      <c r="AD112" s="32"/>
      <c r="AE112" s="32"/>
      <c r="AF112" s="32"/>
      <c r="AG112" s="32"/>
      <c r="AH112" s="32"/>
      <c r="AI112" s="33"/>
      <c r="AJ112" s="31"/>
      <c r="AK112" s="32"/>
      <c r="AL112" s="32"/>
      <c r="AM112" s="33"/>
      <c r="AN112" s="31"/>
      <c r="AO112" s="32"/>
      <c r="AP112" s="32"/>
      <c r="AQ112" s="32"/>
      <c r="AR112" s="33"/>
      <c r="AS112" s="28"/>
      <c r="AT112" s="29"/>
      <c r="AU112" s="29"/>
      <c r="AV112" s="29"/>
      <c r="AW112" s="30"/>
      <c r="AX112" s="28"/>
      <c r="AY112" s="29"/>
      <c r="AZ112" s="29"/>
      <c r="BA112" s="29"/>
      <c r="BB112" s="30"/>
      <c r="BC112" s="28"/>
      <c r="BD112" s="29"/>
      <c r="BE112" s="29"/>
      <c r="BF112" s="29"/>
      <c r="BG112" s="30"/>
    </row>
    <row r="113" spans="1:59" ht="15" customHeight="1">
      <c r="A113" s="20"/>
      <c r="B113" s="21"/>
      <c r="C113" s="21"/>
      <c r="D113" s="21"/>
      <c r="E113" s="11" t="s">
        <v>30</v>
      </c>
      <c r="F113" s="34" t="s">
        <v>31</v>
      </c>
      <c r="G113" s="34" t="s">
        <v>32</v>
      </c>
      <c r="H113" s="34" t="s">
        <v>33</v>
      </c>
      <c r="I113" s="34" t="s">
        <v>34</v>
      </c>
      <c r="J113" s="11"/>
      <c r="K113" s="34"/>
      <c r="L113" s="34"/>
      <c r="M113" s="34"/>
      <c r="N113" s="34"/>
      <c r="O113" s="36" t="s">
        <v>36</v>
      </c>
      <c r="P113" s="37" t="s">
        <v>37</v>
      </c>
      <c r="Q113" s="37" t="s">
        <v>38</v>
      </c>
      <c r="R113" s="38" t="s">
        <v>39</v>
      </c>
      <c r="S113" s="39" t="s">
        <v>40</v>
      </c>
      <c r="T113" s="40"/>
      <c r="U113" s="34"/>
      <c r="V113" s="34"/>
      <c r="W113" s="41"/>
      <c r="X113" s="34"/>
      <c r="Y113" s="36" t="s">
        <v>110</v>
      </c>
      <c r="Z113" s="42"/>
      <c r="AA113" s="43"/>
      <c r="AB113" s="268"/>
      <c r="AC113" s="34" t="s">
        <v>43</v>
      </c>
      <c r="AD113" s="34" t="s">
        <v>44</v>
      </c>
      <c r="AE113" s="34" t="s">
        <v>104</v>
      </c>
      <c r="AF113" s="44"/>
      <c r="AG113" s="34" t="s">
        <v>105</v>
      </c>
      <c r="AH113" s="34" t="s">
        <v>106</v>
      </c>
      <c r="AI113" s="34" t="s">
        <v>49</v>
      </c>
      <c r="AJ113" s="34" t="s">
        <v>36</v>
      </c>
      <c r="AK113" s="34" t="s">
        <v>37</v>
      </c>
      <c r="AL113" s="34" t="s">
        <v>38</v>
      </c>
      <c r="AM113" s="41" t="s">
        <v>39</v>
      </c>
      <c r="AN113" s="12" t="s">
        <v>51</v>
      </c>
      <c r="AO113" s="12" t="s">
        <v>52</v>
      </c>
      <c r="AP113" s="12" t="s">
        <v>53</v>
      </c>
      <c r="AQ113" s="12" t="s">
        <v>54</v>
      </c>
      <c r="AR113" s="12" t="s">
        <v>55</v>
      </c>
      <c r="AS113" s="12"/>
      <c r="AT113" s="12"/>
      <c r="AU113" s="12"/>
      <c r="AV113" s="12"/>
      <c r="AW113" s="12"/>
      <c r="AX113" s="12" t="s">
        <v>51</v>
      </c>
      <c r="AY113" s="12" t="s">
        <v>52</v>
      </c>
      <c r="AZ113" s="12" t="s">
        <v>53</v>
      </c>
      <c r="BA113" s="12" t="s">
        <v>54</v>
      </c>
      <c r="BB113" s="12" t="s">
        <v>55</v>
      </c>
      <c r="BC113" s="12" t="s">
        <v>51</v>
      </c>
      <c r="BD113" s="12" t="s">
        <v>52</v>
      </c>
      <c r="BE113" s="12" t="s">
        <v>53</v>
      </c>
      <c r="BF113" s="12" t="s">
        <v>54</v>
      </c>
      <c r="BG113" s="12" t="s">
        <v>55</v>
      </c>
    </row>
    <row r="114" spans="1:59" ht="15">
      <c r="A114" s="20"/>
      <c r="B114" s="21"/>
      <c r="C114" s="21"/>
      <c r="D114" s="21"/>
      <c r="E114" s="20"/>
      <c r="F114" s="46"/>
      <c r="G114" s="46"/>
      <c r="H114" s="46"/>
      <c r="I114" s="46"/>
      <c r="J114" s="20"/>
      <c r="K114" s="46"/>
      <c r="L114" s="46"/>
      <c r="M114" s="46"/>
      <c r="N114" s="46"/>
      <c r="O114" s="48"/>
      <c r="P114" s="49"/>
      <c r="Q114" s="49"/>
      <c r="R114" s="50"/>
      <c r="S114" s="51"/>
      <c r="T114" s="52"/>
      <c r="U114" s="46"/>
      <c r="V114" s="46"/>
      <c r="W114" s="53"/>
      <c r="X114" s="46"/>
      <c r="Y114" s="54"/>
      <c r="Z114" s="55"/>
      <c r="AA114" s="56"/>
      <c r="AB114" s="268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53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</row>
    <row r="115" spans="1:59" ht="15">
      <c r="A115" s="20"/>
      <c r="B115" s="21"/>
      <c r="C115" s="21"/>
      <c r="D115" s="21"/>
      <c r="E115" s="20"/>
      <c r="F115" s="46"/>
      <c r="G115" s="46"/>
      <c r="H115" s="46"/>
      <c r="I115" s="46"/>
      <c r="J115" s="20"/>
      <c r="K115" s="46"/>
      <c r="L115" s="46"/>
      <c r="M115" s="46"/>
      <c r="N115" s="46"/>
      <c r="O115" s="48"/>
      <c r="P115" s="49"/>
      <c r="Q115" s="49"/>
      <c r="R115" s="50"/>
      <c r="S115" s="51"/>
      <c r="T115" s="52"/>
      <c r="U115" s="46"/>
      <c r="V115" s="46"/>
      <c r="W115" s="53"/>
      <c r="X115" s="46"/>
      <c r="Y115" s="54"/>
      <c r="Z115" s="55"/>
      <c r="AA115" s="56"/>
      <c r="AB115" s="268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53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</row>
    <row r="116" spans="1:59" ht="15">
      <c r="A116" s="20"/>
      <c r="B116" s="21"/>
      <c r="C116" s="21"/>
      <c r="D116" s="21"/>
      <c r="E116" s="20"/>
      <c r="F116" s="46"/>
      <c r="G116" s="46"/>
      <c r="H116" s="46"/>
      <c r="I116" s="46"/>
      <c r="J116" s="20"/>
      <c r="K116" s="46"/>
      <c r="L116" s="46"/>
      <c r="M116" s="46"/>
      <c r="N116" s="46"/>
      <c r="O116" s="48"/>
      <c r="P116" s="49"/>
      <c r="Q116" s="49"/>
      <c r="R116" s="50"/>
      <c r="S116" s="51"/>
      <c r="T116" s="52"/>
      <c r="U116" s="46"/>
      <c r="V116" s="46"/>
      <c r="W116" s="53"/>
      <c r="X116" s="46"/>
      <c r="Y116" s="54"/>
      <c r="Z116" s="55"/>
      <c r="AA116" s="56"/>
      <c r="AB116" s="268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53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</row>
    <row r="117" spans="1:59" ht="51.75" customHeight="1">
      <c r="A117" s="58"/>
      <c r="B117" s="57"/>
      <c r="C117" s="57"/>
      <c r="D117" s="57"/>
      <c r="E117" s="58"/>
      <c r="F117" s="59"/>
      <c r="G117" s="59"/>
      <c r="H117" s="59"/>
      <c r="I117" s="59"/>
      <c r="J117" s="58"/>
      <c r="K117" s="59"/>
      <c r="L117" s="59"/>
      <c r="M117" s="59"/>
      <c r="N117" s="59"/>
      <c r="O117" s="61"/>
      <c r="P117" s="62"/>
      <c r="Q117" s="62"/>
      <c r="R117" s="63"/>
      <c r="S117" s="64"/>
      <c r="T117" s="65"/>
      <c r="U117" s="59"/>
      <c r="V117" s="59"/>
      <c r="W117" s="66"/>
      <c r="X117" s="59"/>
      <c r="Y117" s="67"/>
      <c r="Z117" s="68"/>
      <c r="AA117" s="69"/>
      <c r="AB117" s="273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66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</row>
    <row r="118" spans="1:60" ht="15" hidden="1">
      <c r="A118" s="140" t="s">
        <v>62</v>
      </c>
      <c r="B118" s="212"/>
      <c r="C118" s="213"/>
      <c r="D118" s="212"/>
      <c r="E118" s="247"/>
      <c r="F118" s="218"/>
      <c r="G118" s="218"/>
      <c r="H118" s="218"/>
      <c r="I118" s="275"/>
      <c r="J118" s="247"/>
      <c r="K118" s="218"/>
      <c r="L118" s="218"/>
      <c r="M118" s="218"/>
      <c r="N118" s="275"/>
      <c r="O118" s="277"/>
      <c r="P118" s="277"/>
      <c r="Q118" s="277"/>
      <c r="R118" s="277"/>
      <c r="S118" s="277"/>
      <c r="T118" s="156"/>
      <c r="U118" s="157"/>
      <c r="V118" s="157"/>
      <c r="W118" s="158"/>
      <c r="X118" s="277"/>
      <c r="Y118" s="217"/>
      <c r="Z118" s="220"/>
      <c r="AA118" s="220"/>
      <c r="AB118" s="220"/>
      <c r="AC118" s="157"/>
      <c r="AD118" s="157"/>
      <c r="AE118" s="221"/>
      <c r="AF118" s="222"/>
      <c r="AG118" s="223"/>
      <c r="AH118" s="223"/>
      <c r="AI118" s="224"/>
      <c r="AJ118" s="156"/>
      <c r="AK118" s="157"/>
      <c r="AL118" s="157"/>
      <c r="AM118" s="158"/>
      <c r="AN118" s="217"/>
      <c r="AO118" s="157"/>
      <c r="AP118" s="157"/>
      <c r="AQ118" s="157"/>
      <c r="AR118" s="158"/>
      <c r="AS118" s="156"/>
      <c r="AT118" s="157"/>
      <c r="AU118" s="157"/>
      <c r="AV118" s="157"/>
      <c r="AW118" s="158"/>
      <c r="AX118" s="156"/>
      <c r="AY118" s="157"/>
      <c r="AZ118" s="157"/>
      <c r="BA118" s="157"/>
      <c r="BB118" s="158"/>
      <c r="BC118" s="156"/>
      <c r="BD118" s="157"/>
      <c r="BE118" s="157"/>
      <c r="BF118" s="157"/>
      <c r="BG118" s="158"/>
      <c r="BH118" s="86"/>
    </row>
    <row r="119" spans="1:60" ht="15" hidden="1">
      <c r="A119" s="110" t="s">
        <v>63</v>
      </c>
      <c r="B119" s="161"/>
      <c r="C119" s="161"/>
      <c r="D119" s="161"/>
      <c r="E119" s="173"/>
      <c r="F119" s="174"/>
      <c r="G119" s="174"/>
      <c r="H119" s="174"/>
      <c r="I119" s="175"/>
      <c r="J119" s="173"/>
      <c r="K119" s="174"/>
      <c r="L119" s="174"/>
      <c r="M119" s="174"/>
      <c r="N119" s="175"/>
      <c r="O119" s="177"/>
      <c r="P119" s="177"/>
      <c r="Q119" s="177"/>
      <c r="R119" s="177"/>
      <c r="S119" s="177"/>
      <c r="T119" s="159"/>
      <c r="U119" s="160"/>
      <c r="V119" s="160"/>
      <c r="W119" s="163"/>
      <c r="X119" s="177"/>
      <c r="Y119" s="178"/>
      <c r="Z119" s="179"/>
      <c r="AA119" s="179"/>
      <c r="AB119" s="179"/>
      <c r="AC119" s="160"/>
      <c r="AD119" s="160"/>
      <c r="AE119" s="180"/>
      <c r="AF119" s="180"/>
      <c r="AG119" s="160"/>
      <c r="AH119" s="160"/>
      <c r="AI119" s="159"/>
      <c r="AJ119" s="159"/>
      <c r="AK119" s="160"/>
      <c r="AL119" s="160"/>
      <c r="AM119" s="163"/>
      <c r="AN119" s="178"/>
      <c r="AO119" s="160"/>
      <c r="AP119" s="160"/>
      <c r="AQ119" s="160"/>
      <c r="AR119" s="163"/>
      <c r="AS119" s="159"/>
      <c r="AT119" s="160"/>
      <c r="AU119" s="160"/>
      <c r="AV119" s="160"/>
      <c r="AW119" s="163"/>
      <c r="AX119" s="159"/>
      <c r="AY119" s="160"/>
      <c r="AZ119" s="160"/>
      <c r="BA119" s="160"/>
      <c r="BB119" s="160"/>
      <c r="BC119" s="159"/>
      <c r="BD119" s="160"/>
      <c r="BE119" s="160"/>
      <c r="BF119" s="160"/>
      <c r="BG119" s="160"/>
      <c r="BH119" s="86"/>
    </row>
    <row r="120" spans="1:60" ht="15" hidden="1">
      <c r="A120" s="110" t="s">
        <v>64</v>
      </c>
      <c r="B120" s="161"/>
      <c r="C120" s="161"/>
      <c r="D120" s="161"/>
      <c r="E120" s="173"/>
      <c r="F120" s="174"/>
      <c r="G120" s="174"/>
      <c r="H120" s="174"/>
      <c r="I120" s="175"/>
      <c r="J120" s="173"/>
      <c r="K120" s="174"/>
      <c r="L120" s="174"/>
      <c r="M120" s="174"/>
      <c r="N120" s="175"/>
      <c r="O120" s="177"/>
      <c r="P120" s="177"/>
      <c r="Q120" s="177"/>
      <c r="R120" s="177"/>
      <c r="S120" s="177"/>
      <c r="T120" s="159"/>
      <c r="U120" s="160"/>
      <c r="V120" s="160"/>
      <c r="W120" s="163"/>
      <c r="X120" s="177"/>
      <c r="Y120" s="178"/>
      <c r="Z120" s="179"/>
      <c r="AA120" s="179"/>
      <c r="AB120" s="179"/>
      <c r="AC120" s="160"/>
      <c r="AD120" s="160"/>
      <c r="AE120" s="180"/>
      <c r="AF120" s="180"/>
      <c r="AG120" s="160"/>
      <c r="AH120" s="160"/>
      <c r="AI120" s="159"/>
      <c r="AJ120" s="159"/>
      <c r="AK120" s="160"/>
      <c r="AL120" s="160"/>
      <c r="AM120" s="163"/>
      <c r="AN120" s="178"/>
      <c r="AO120" s="160"/>
      <c r="AP120" s="160"/>
      <c r="AQ120" s="160"/>
      <c r="AR120" s="163"/>
      <c r="AS120" s="159"/>
      <c r="AT120" s="160"/>
      <c r="AU120" s="160"/>
      <c r="AV120" s="160"/>
      <c r="AW120" s="163"/>
      <c r="AX120" s="159"/>
      <c r="AY120" s="160"/>
      <c r="AZ120" s="160"/>
      <c r="BA120" s="160"/>
      <c r="BB120" s="160"/>
      <c r="BC120" s="159"/>
      <c r="BD120" s="160"/>
      <c r="BE120" s="160"/>
      <c r="BF120" s="160"/>
      <c r="BG120" s="160"/>
      <c r="BH120" s="86"/>
    </row>
    <row r="121" spans="1:60" ht="15" hidden="1">
      <c r="A121" s="110" t="s">
        <v>65</v>
      </c>
      <c r="B121" s="161"/>
      <c r="C121" s="161"/>
      <c r="D121" s="161"/>
      <c r="E121" s="173"/>
      <c r="F121" s="174"/>
      <c r="G121" s="174"/>
      <c r="H121" s="174"/>
      <c r="I121" s="175"/>
      <c r="J121" s="173"/>
      <c r="K121" s="174"/>
      <c r="L121" s="174"/>
      <c r="M121" s="174"/>
      <c r="N121" s="175"/>
      <c r="O121" s="177"/>
      <c r="P121" s="177"/>
      <c r="Q121" s="177"/>
      <c r="R121" s="177"/>
      <c r="S121" s="177"/>
      <c r="T121" s="159"/>
      <c r="U121" s="160"/>
      <c r="V121" s="160"/>
      <c r="W121" s="163"/>
      <c r="X121" s="177"/>
      <c r="Y121" s="178"/>
      <c r="Z121" s="179"/>
      <c r="AA121" s="179"/>
      <c r="AB121" s="179"/>
      <c r="AC121" s="160"/>
      <c r="AD121" s="160"/>
      <c r="AE121" s="180"/>
      <c r="AF121" s="180"/>
      <c r="AG121" s="160"/>
      <c r="AH121" s="160"/>
      <c r="AI121" s="159"/>
      <c r="AJ121" s="159"/>
      <c r="AK121" s="160"/>
      <c r="AL121" s="160"/>
      <c r="AM121" s="163"/>
      <c r="AN121" s="178"/>
      <c r="AO121" s="160"/>
      <c r="AP121" s="160"/>
      <c r="AQ121" s="160"/>
      <c r="AR121" s="163"/>
      <c r="AS121" s="159"/>
      <c r="AT121" s="160"/>
      <c r="AU121" s="160"/>
      <c r="AV121" s="160"/>
      <c r="AW121" s="163"/>
      <c r="AX121" s="159"/>
      <c r="AY121" s="160"/>
      <c r="AZ121" s="160"/>
      <c r="BA121" s="160"/>
      <c r="BB121" s="160"/>
      <c r="BC121" s="159"/>
      <c r="BD121" s="160"/>
      <c r="BE121" s="160"/>
      <c r="BF121" s="160"/>
      <c r="BG121" s="160"/>
      <c r="BH121" s="86"/>
    </row>
    <row r="122" spans="1:60" ht="15" hidden="1">
      <c r="A122" s="110" t="s">
        <v>66</v>
      </c>
      <c r="B122" s="161"/>
      <c r="C122" s="161"/>
      <c r="D122" s="161"/>
      <c r="E122" s="173"/>
      <c r="F122" s="174"/>
      <c r="G122" s="174"/>
      <c r="H122" s="174"/>
      <c r="I122" s="175"/>
      <c r="J122" s="173"/>
      <c r="K122" s="174"/>
      <c r="L122" s="174"/>
      <c r="M122" s="174"/>
      <c r="N122" s="175"/>
      <c r="O122" s="177"/>
      <c r="P122" s="177"/>
      <c r="Q122" s="177"/>
      <c r="R122" s="177"/>
      <c r="S122" s="177"/>
      <c r="T122" s="159"/>
      <c r="U122" s="160"/>
      <c r="V122" s="160"/>
      <c r="W122" s="163"/>
      <c r="X122" s="177"/>
      <c r="Y122" s="178"/>
      <c r="Z122" s="179"/>
      <c r="AA122" s="179"/>
      <c r="AB122" s="179"/>
      <c r="AC122" s="160"/>
      <c r="AD122" s="160"/>
      <c r="AE122" s="180"/>
      <c r="AF122" s="180"/>
      <c r="AG122" s="160"/>
      <c r="AH122" s="160"/>
      <c r="AI122" s="159"/>
      <c r="AJ122" s="159"/>
      <c r="AK122" s="160"/>
      <c r="AL122" s="160"/>
      <c r="AM122" s="163"/>
      <c r="AN122" s="178"/>
      <c r="AO122" s="160"/>
      <c r="AP122" s="160"/>
      <c r="AQ122" s="160"/>
      <c r="AR122" s="163"/>
      <c r="AS122" s="159"/>
      <c r="AT122" s="160"/>
      <c r="AU122" s="160"/>
      <c r="AV122" s="160"/>
      <c r="AW122" s="163"/>
      <c r="AX122" s="159"/>
      <c r="AY122" s="160"/>
      <c r="AZ122" s="160"/>
      <c r="BA122" s="160"/>
      <c r="BB122" s="160"/>
      <c r="BC122" s="159"/>
      <c r="BD122" s="160"/>
      <c r="BE122" s="160"/>
      <c r="BF122" s="160"/>
      <c r="BG122" s="160"/>
      <c r="BH122" s="86"/>
    </row>
    <row r="123" spans="1:60" ht="15" hidden="1">
      <c r="A123" s="110" t="s">
        <v>66</v>
      </c>
      <c r="B123" s="161"/>
      <c r="C123" s="161"/>
      <c r="D123" s="161"/>
      <c r="E123" s="173"/>
      <c r="F123" s="174"/>
      <c r="G123" s="174"/>
      <c r="H123" s="174"/>
      <c r="I123" s="175"/>
      <c r="J123" s="173"/>
      <c r="K123" s="174"/>
      <c r="L123" s="174"/>
      <c r="M123" s="174"/>
      <c r="N123" s="175"/>
      <c r="O123" s="177"/>
      <c r="P123" s="177"/>
      <c r="Q123" s="177"/>
      <c r="R123" s="177"/>
      <c r="S123" s="177"/>
      <c r="T123" s="159"/>
      <c r="U123" s="160"/>
      <c r="V123" s="160"/>
      <c r="W123" s="163"/>
      <c r="X123" s="177"/>
      <c r="Y123" s="178"/>
      <c r="Z123" s="179"/>
      <c r="AA123" s="179"/>
      <c r="AB123" s="179"/>
      <c r="AC123" s="160"/>
      <c r="AD123" s="160"/>
      <c r="AE123" s="180"/>
      <c r="AF123" s="180"/>
      <c r="AG123" s="160"/>
      <c r="AH123" s="160"/>
      <c r="AI123" s="159"/>
      <c r="AJ123" s="159"/>
      <c r="AK123" s="160"/>
      <c r="AL123" s="160"/>
      <c r="AM123" s="163"/>
      <c r="AN123" s="178"/>
      <c r="AO123" s="160"/>
      <c r="AP123" s="160"/>
      <c r="AQ123" s="160"/>
      <c r="AR123" s="163"/>
      <c r="AS123" s="159"/>
      <c r="AT123" s="160"/>
      <c r="AU123" s="160"/>
      <c r="AV123" s="160"/>
      <c r="AW123" s="163"/>
      <c r="AX123" s="159"/>
      <c r="AY123" s="160"/>
      <c r="AZ123" s="160"/>
      <c r="BA123" s="160"/>
      <c r="BB123" s="160"/>
      <c r="BC123" s="159"/>
      <c r="BD123" s="160"/>
      <c r="BE123" s="160"/>
      <c r="BF123" s="160"/>
      <c r="BG123" s="160"/>
      <c r="BH123" s="86"/>
    </row>
    <row r="124" spans="1:60" ht="15" hidden="1">
      <c r="A124" s="110" t="s">
        <v>67</v>
      </c>
      <c r="B124" s="161"/>
      <c r="C124" s="161"/>
      <c r="D124" s="161"/>
      <c r="E124" s="173"/>
      <c r="F124" s="174"/>
      <c r="G124" s="174"/>
      <c r="H124" s="174"/>
      <c r="I124" s="175"/>
      <c r="J124" s="173"/>
      <c r="K124" s="174"/>
      <c r="L124" s="174"/>
      <c r="M124" s="174"/>
      <c r="N124" s="175"/>
      <c r="O124" s="177"/>
      <c r="P124" s="177"/>
      <c r="Q124" s="177"/>
      <c r="R124" s="177"/>
      <c r="S124" s="177"/>
      <c r="T124" s="159"/>
      <c r="U124" s="160"/>
      <c r="V124" s="160"/>
      <c r="W124" s="163"/>
      <c r="X124" s="177"/>
      <c r="Y124" s="178"/>
      <c r="Z124" s="179"/>
      <c r="AA124" s="179"/>
      <c r="AB124" s="179"/>
      <c r="AC124" s="160"/>
      <c r="AD124" s="160"/>
      <c r="AE124" s="180"/>
      <c r="AF124" s="180"/>
      <c r="AG124" s="160"/>
      <c r="AH124" s="160"/>
      <c r="AI124" s="159"/>
      <c r="AJ124" s="159"/>
      <c r="AK124" s="160"/>
      <c r="AL124" s="160"/>
      <c r="AM124" s="163"/>
      <c r="AN124" s="178"/>
      <c r="AO124" s="160"/>
      <c r="AP124" s="160"/>
      <c r="AQ124" s="160"/>
      <c r="AR124" s="163"/>
      <c r="AS124" s="159"/>
      <c r="AT124" s="160"/>
      <c r="AU124" s="160"/>
      <c r="AV124" s="160"/>
      <c r="AW124" s="163"/>
      <c r="AX124" s="159"/>
      <c r="AY124" s="160"/>
      <c r="AZ124" s="160"/>
      <c r="BA124" s="160"/>
      <c r="BB124" s="160"/>
      <c r="BC124" s="159"/>
      <c r="BD124" s="160"/>
      <c r="BE124" s="160"/>
      <c r="BF124" s="160"/>
      <c r="BG124" s="160"/>
      <c r="BH124" s="86"/>
    </row>
    <row r="125" spans="1:60" ht="15" hidden="1">
      <c r="A125" s="110" t="s">
        <v>68</v>
      </c>
      <c r="B125" s="161"/>
      <c r="C125" s="161"/>
      <c r="D125" s="161"/>
      <c r="E125" s="173"/>
      <c r="F125" s="174"/>
      <c r="G125" s="174"/>
      <c r="H125" s="174"/>
      <c r="I125" s="175"/>
      <c r="J125" s="173"/>
      <c r="K125" s="174"/>
      <c r="L125" s="174"/>
      <c r="M125" s="174"/>
      <c r="N125" s="175"/>
      <c r="O125" s="177"/>
      <c r="P125" s="177"/>
      <c r="Q125" s="177"/>
      <c r="R125" s="177"/>
      <c r="S125" s="177"/>
      <c r="T125" s="159"/>
      <c r="U125" s="160"/>
      <c r="V125" s="160"/>
      <c r="W125" s="163"/>
      <c r="X125" s="177"/>
      <c r="Y125" s="178"/>
      <c r="Z125" s="179"/>
      <c r="AA125" s="179"/>
      <c r="AB125" s="179"/>
      <c r="AC125" s="160"/>
      <c r="AD125" s="160"/>
      <c r="AE125" s="180"/>
      <c r="AF125" s="180"/>
      <c r="AG125" s="160"/>
      <c r="AH125" s="160"/>
      <c r="AI125" s="159"/>
      <c r="AJ125" s="159"/>
      <c r="AK125" s="160"/>
      <c r="AL125" s="160"/>
      <c r="AM125" s="163"/>
      <c r="AN125" s="178"/>
      <c r="AO125" s="160"/>
      <c r="AP125" s="160"/>
      <c r="AQ125" s="160"/>
      <c r="AR125" s="163"/>
      <c r="AS125" s="159"/>
      <c r="AT125" s="160"/>
      <c r="AU125" s="160"/>
      <c r="AV125" s="160"/>
      <c r="AW125" s="163"/>
      <c r="AX125" s="159"/>
      <c r="AY125" s="160"/>
      <c r="AZ125" s="160"/>
      <c r="BA125" s="160"/>
      <c r="BB125" s="160"/>
      <c r="BC125" s="159"/>
      <c r="BD125" s="160"/>
      <c r="BE125" s="160"/>
      <c r="BF125" s="160"/>
      <c r="BG125" s="160"/>
      <c r="BH125" s="86"/>
    </row>
    <row r="126" spans="1:60" ht="15" hidden="1">
      <c r="A126" s="110" t="s">
        <v>69</v>
      </c>
      <c r="B126" s="161"/>
      <c r="C126" s="161"/>
      <c r="D126" s="161"/>
      <c r="E126" s="173"/>
      <c r="F126" s="174"/>
      <c r="G126" s="174"/>
      <c r="H126" s="174"/>
      <c r="I126" s="175"/>
      <c r="J126" s="173"/>
      <c r="K126" s="174"/>
      <c r="L126" s="174"/>
      <c r="M126" s="174"/>
      <c r="N126" s="175"/>
      <c r="O126" s="177"/>
      <c r="P126" s="177"/>
      <c r="Q126" s="177"/>
      <c r="R126" s="177"/>
      <c r="S126" s="177"/>
      <c r="T126" s="159"/>
      <c r="U126" s="160"/>
      <c r="V126" s="160"/>
      <c r="W126" s="163"/>
      <c r="X126" s="177"/>
      <c r="Y126" s="178"/>
      <c r="Z126" s="179"/>
      <c r="AA126" s="179"/>
      <c r="AB126" s="179"/>
      <c r="AC126" s="160"/>
      <c r="AD126" s="160"/>
      <c r="AE126" s="180"/>
      <c r="AF126" s="180"/>
      <c r="AG126" s="160"/>
      <c r="AH126" s="160"/>
      <c r="AI126" s="159"/>
      <c r="AJ126" s="159"/>
      <c r="AK126" s="160"/>
      <c r="AL126" s="160"/>
      <c r="AM126" s="163"/>
      <c r="AN126" s="178"/>
      <c r="AO126" s="160"/>
      <c r="AP126" s="160"/>
      <c r="AQ126" s="160"/>
      <c r="AR126" s="163"/>
      <c r="AS126" s="159"/>
      <c r="AT126" s="160"/>
      <c r="AU126" s="160"/>
      <c r="AV126" s="160"/>
      <c r="AW126" s="163"/>
      <c r="AX126" s="159"/>
      <c r="AY126" s="160"/>
      <c r="AZ126" s="160"/>
      <c r="BA126" s="160"/>
      <c r="BB126" s="160"/>
      <c r="BC126" s="159"/>
      <c r="BD126" s="160"/>
      <c r="BE126" s="160"/>
      <c r="BF126" s="160"/>
      <c r="BG126" s="160"/>
      <c r="BH126" s="86"/>
    </row>
    <row r="127" spans="1:60" ht="15" hidden="1">
      <c r="A127" s="110" t="s">
        <v>70</v>
      </c>
      <c r="B127" s="161"/>
      <c r="C127" s="161"/>
      <c r="D127" s="161"/>
      <c r="E127" s="173"/>
      <c r="F127" s="174"/>
      <c r="G127" s="174"/>
      <c r="H127" s="174"/>
      <c r="I127" s="175"/>
      <c r="J127" s="173"/>
      <c r="K127" s="174"/>
      <c r="L127" s="174"/>
      <c r="M127" s="174"/>
      <c r="N127" s="175"/>
      <c r="O127" s="177"/>
      <c r="P127" s="177"/>
      <c r="Q127" s="177"/>
      <c r="R127" s="177"/>
      <c r="S127" s="177"/>
      <c r="T127" s="159"/>
      <c r="U127" s="160"/>
      <c r="V127" s="160"/>
      <c r="W127" s="163"/>
      <c r="X127" s="177"/>
      <c r="Y127" s="178"/>
      <c r="Z127" s="179"/>
      <c r="AA127" s="179"/>
      <c r="AB127" s="179"/>
      <c r="AC127" s="160"/>
      <c r="AD127" s="160"/>
      <c r="AE127" s="180"/>
      <c r="AF127" s="180"/>
      <c r="AG127" s="160"/>
      <c r="AH127" s="160"/>
      <c r="AI127" s="159"/>
      <c r="AJ127" s="159"/>
      <c r="AK127" s="160"/>
      <c r="AL127" s="160"/>
      <c r="AM127" s="163"/>
      <c r="AN127" s="178"/>
      <c r="AO127" s="160"/>
      <c r="AP127" s="160"/>
      <c r="AQ127" s="160"/>
      <c r="AR127" s="163"/>
      <c r="AS127" s="159"/>
      <c r="AT127" s="160"/>
      <c r="AU127" s="160"/>
      <c r="AV127" s="160"/>
      <c r="AW127" s="163"/>
      <c r="AX127" s="159"/>
      <c r="AY127" s="160"/>
      <c r="AZ127" s="160"/>
      <c r="BA127" s="160"/>
      <c r="BB127" s="160"/>
      <c r="BC127" s="159"/>
      <c r="BD127" s="160"/>
      <c r="BE127" s="160"/>
      <c r="BF127" s="160"/>
      <c r="BG127" s="160"/>
      <c r="BH127" s="86"/>
    </row>
    <row r="128" spans="1:60" ht="15" hidden="1">
      <c r="A128" s="134" t="s">
        <v>71</v>
      </c>
      <c r="B128" s="172"/>
      <c r="C128" s="172"/>
      <c r="D128" s="172"/>
      <c r="E128" s="173"/>
      <c r="F128" s="174"/>
      <c r="G128" s="174"/>
      <c r="H128" s="174"/>
      <c r="I128" s="175"/>
      <c r="J128" s="173"/>
      <c r="K128" s="174"/>
      <c r="L128" s="174"/>
      <c r="M128" s="174"/>
      <c r="N128" s="175"/>
      <c r="O128" s="189"/>
      <c r="P128" s="189"/>
      <c r="Q128" s="189"/>
      <c r="R128" s="189"/>
      <c r="S128" s="189"/>
      <c r="T128" s="159"/>
      <c r="U128" s="160"/>
      <c r="V128" s="160"/>
      <c r="W128" s="163"/>
      <c r="X128" s="177"/>
      <c r="Y128" s="178"/>
      <c r="Z128" s="179"/>
      <c r="AA128" s="179"/>
      <c r="AB128" s="179"/>
      <c r="AC128" s="160"/>
      <c r="AD128" s="160"/>
      <c r="AE128" s="180"/>
      <c r="AF128" s="180"/>
      <c r="AG128" s="160"/>
      <c r="AH128" s="160"/>
      <c r="AI128" s="159"/>
      <c r="AJ128" s="159"/>
      <c r="AK128" s="160"/>
      <c r="AL128" s="160"/>
      <c r="AM128" s="163"/>
      <c r="AN128" s="178"/>
      <c r="AO128" s="160"/>
      <c r="AP128" s="160"/>
      <c r="AQ128" s="160"/>
      <c r="AR128" s="163"/>
      <c r="AS128" s="159"/>
      <c r="AT128" s="160"/>
      <c r="AU128" s="160"/>
      <c r="AV128" s="160"/>
      <c r="AW128" s="163"/>
      <c r="AX128" s="159"/>
      <c r="AY128" s="160"/>
      <c r="AZ128" s="160"/>
      <c r="BA128" s="160"/>
      <c r="BB128" s="160"/>
      <c r="BC128" s="159"/>
      <c r="BD128" s="160"/>
      <c r="BE128" s="160"/>
      <c r="BF128" s="160"/>
      <c r="BG128" s="160"/>
      <c r="BH128" s="86"/>
    </row>
    <row r="129" spans="1:60" ht="15">
      <c r="A129" s="134" t="s">
        <v>72</v>
      </c>
      <c r="B129" s="172">
        <v>0.5</v>
      </c>
      <c r="C129" s="162">
        <f>C93</f>
        <v>85529</v>
      </c>
      <c r="D129" s="162">
        <f>C129*B129</f>
        <v>42764.5</v>
      </c>
      <c r="E129" s="173">
        <f>D129/S129</f>
        <v>20</v>
      </c>
      <c r="F129" s="174">
        <v>20</v>
      </c>
      <c r="G129" s="160">
        <f aca="true" t="shared" si="153" ref="G129:G136">F129/1.3</f>
        <v>15.384615384615383</v>
      </c>
      <c r="H129" s="174">
        <v>0</v>
      </c>
      <c r="I129" s="175">
        <v>0</v>
      </c>
      <c r="J129" s="178"/>
      <c r="K129" s="160"/>
      <c r="L129" s="160"/>
      <c r="M129" s="174"/>
      <c r="N129" s="176"/>
      <c r="O129" s="160">
        <f>(D129*AJ129/100)/F129</f>
        <v>2138.225</v>
      </c>
      <c r="P129" s="174"/>
      <c r="Q129" s="174"/>
      <c r="R129" s="174"/>
      <c r="S129" s="160">
        <f aca="true" t="shared" si="154" ref="S129:S136">O129+P129+Q129+R129</f>
        <v>2138.225</v>
      </c>
      <c r="T129" s="159"/>
      <c r="U129" s="160"/>
      <c r="V129" s="160"/>
      <c r="W129" s="163"/>
      <c r="X129" s="227"/>
      <c r="Y129" s="178">
        <f>D129/E129</f>
        <v>2138.225</v>
      </c>
      <c r="Z129" s="179"/>
      <c r="AA129" s="179"/>
      <c r="AB129" s="179"/>
      <c r="AC129" s="160">
        <f>C129/E129</f>
        <v>4276.45</v>
      </c>
      <c r="AD129" s="160">
        <f aca="true" t="shared" si="155" ref="AD129:AD136">AC129/$BM$2</f>
        <v>18.27542735042735</v>
      </c>
      <c r="AE129" s="180">
        <f aca="true" t="shared" si="156" ref="AE129:AE136">AD129*1.5</f>
        <v>27.413141025641025</v>
      </c>
      <c r="AF129" s="180"/>
      <c r="AG129" s="160">
        <f aca="true" t="shared" si="157" ref="AG129:AG136">AD129/4</f>
        <v>4.5688568376068375</v>
      </c>
      <c r="AH129" s="160">
        <f aca="true" t="shared" si="158" ref="AH129:AH136">AD129/2</f>
        <v>9.137713675213675</v>
      </c>
      <c r="AI129" s="159">
        <f aca="true" t="shared" si="159" ref="AI129:AI136">AD129*B129</f>
        <v>9.137713675213675</v>
      </c>
      <c r="AJ129" s="159">
        <v>100</v>
      </c>
      <c r="AK129" s="160">
        <v>0</v>
      </c>
      <c r="AL129" s="160">
        <v>0</v>
      </c>
      <c r="AM129" s="163">
        <v>0</v>
      </c>
      <c r="AN129" s="178">
        <f aca="true" t="shared" si="160" ref="AN129:AN136">AO129+AP129+AQ129+AR129</f>
        <v>18.27542735042735</v>
      </c>
      <c r="AO129" s="160">
        <f aca="true" t="shared" si="161" ref="AO129:AO136">AD129*AJ129%</f>
        <v>18.27542735042735</v>
      </c>
      <c r="AP129" s="160">
        <f aca="true" t="shared" si="162" ref="AP129:AP136">AD129*AK129%</f>
        <v>0</v>
      </c>
      <c r="AQ129" s="160">
        <f aca="true" t="shared" si="163" ref="AQ129:AQ136">AD129*AL129%</f>
        <v>0</v>
      </c>
      <c r="AR129" s="163">
        <f aca="true" t="shared" si="164" ref="AR129:AR136">AD129*AM129%</f>
        <v>0</v>
      </c>
      <c r="AS129" s="159"/>
      <c r="AT129" s="160"/>
      <c r="AU129" s="160"/>
      <c r="AV129" s="160"/>
      <c r="AW129" s="163"/>
      <c r="AX129" s="159">
        <f aca="true" t="shared" si="165" ref="AX129:AX136">AY129+AZ129+BA129+BB129</f>
        <v>4.5688568376068375</v>
      </c>
      <c r="AY129" s="160">
        <f aca="true" t="shared" si="166" ref="AY129:AY136">AG129*AJ129%</f>
        <v>4.5688568376068375</v>
      </c>
      <c r="AZ129" s="160">
        <f aca="true" t="shared" si="167" ref="AZ129:AZ136">AG129*AK129%</f>
        <v>0</v>
      </c>
      <c r="BA129" s="160">
        <f aca="true" t="shared" si="168" ref="BA129:BA136">AG129*AL129%</f>
        <v>0</v>
      </c>
      <c r="BB129" s="160">
        <f aca="true" t="shared" si="169" ref="BB129:BB136">AG129*AM129</f>
        <v>0</v>
      </c>
      <c r="BC129" s="159">
        <f aca="true" t="shared" si="170" ref="BC129:BC136">BD129+BE129+BF129+BG129</f>
        <v>9.137713675213675</v>
      </c>
      <c r="BD129" s="160">
        <f aca="true" t="shared" si="171" ref="BD129:BD136">AH129*AJ129%</f>
        <v>9.137713675213675</v>
      </c>
      <c r="BE129" s="160">
        <f aca="true" t="shared" si="172" ref="BE129:BE136">AH129*AK129%</f>
        <v>0</v>
      </c>
      <c r="BF129" s="160">
        <f aca="true" t="shared" si="173" ref="BF129:BF136">AH129*AL129</f>
        <v>0</v>
      </c>
      <c r="BG129" s="160">
        <f aca="true" t="shared" si="174" ref="BG129:BG136">AH129*AM129</f>
        <v>0</v>
      </c>
      <c r="BH129" s="86"/>
    </row>
    <row r="130" spans="1:60" ht="15">
      <c r="A130" s="134" t="s">
        <v>71</v>
      </c>
      <c r="B130" s="172">
        <v>0.5</v>
      </c>
      <c r="C130" s="162">
        <f>C129</f>
        <v>85529</v>
      </c>
      <c r="D130" s="162">
        <f>C130*B130</f>
        <v>42764.5</v>
      </c>
      <c r="E130" s="178">
        <f>D130/S130</f>
        <v>16.52892561983471</v>
      </c>
      <c r="F130" s="174">
        <v>20</v>
      </c>
      <c r="G130" s="160">
        <f t="shared" si="153"/>
        <v>15.384615384615383</v>
      </c>
      <c r="H130" s="174">
        <v>0</v>
      </c>
      <c r="I130" s="175">
        <v>0</v>
      </c>
      <c r="J130" s="178"/>
      <c r="K130" s="160"/>
      <c r="L130" s="160"/>
      <c r="M130" s="174"/>
      <c r="N130" s="176"/>
      <c r="O130" s="160">
        <f>(D130*AJ130/100)/F130</f>
        <v>641.4675</v>
      </c>
      <c r="P130" s="160">
        <f>(D130*AK130/100)/G130</f>
        <v>1945.7847500000003</v>
      </c>
      <c r="Q130" s="174"/>
      <c r="R130" s="174"/>
      <c r="S130" s="160">
        <f t="shared" si="154"/>
        <v>2587.2522500000005</v>
      </c>
      <c r="T130" s="159"/>
      <c r="U130" s="160"/>
      <c r="V130" s="160"/>
      <c r="W130" s="163"/>
      <c r="X130" s="227"/>
      <c r="Y130" s="178">
        <f>D130/E130</f>
        <v>2587.2522500000005</v>
      </c>
      <c r="Z130" s="179"/>
      <c r="AA130" s="179"/>
      <c r="AB130" s="179"/>
      <c r="AC130" s="160">
        <f>C130/E130</f>
        <v>5174.504500000001</v>
      </c>
      <c r="AD130" s="160">
        <f t="shared" si="155"/>
        <v>22.113267094017097</v>
      </c>
      <c r="AE130" s="180">
        <f t="shared" si="156"/>
        <v>33.16990064102565</v>
      </c>
      <c r="AF130" s="180"/>
      <c r="AG130" s="160">
        <f t="shared" si="157"/>
        <v>5.528316773504274</v>
      </c>
      <c r="AH130" s="160">
        <f t="shared" si="158"/>
        <v>11.056633547008548</v>
      </c>
      <c r="AI130" s="159">
        <f t="shared" si="159"/>
        <v>11.056633547008548</v>
      </c>
      <c r="AJ130" s="159">
        <v>30</v>
      </c>
      <c r="AK130" s="160">
        <v>70</v>
      </c>
      <c r="AL130" s="160"/>
      <c r="AM130" s="163"/>
      <c r="AN130" s="178">
        <f t="shared" si="160"/>
        <v>22.113267094017097</v>
      </c>
      <c r="AO130" s="160">
        <f t="shared" si="161"/>
        <v>6.6339801282051285</v>
      </c>
      <c r="AP130" s="160">
        <f t="shared" si="162"/>
        <v>15.479286965811967</v>
      </c>
      <c r="AQ130" s="160">
        <f t="shared" si="163"/>
        <v>0</v>
      </c>
      <c r="AR130" s="163">
        <f t="shared" si="164"/>
        <v>0</v>
      </c>
      <c r="AS130" s="159"/>
      <c r="AT130" s="160"/>
      <c r="AU130" s="160"/>
      <c r="AV130" s="160"/>
      <c r="AW130" s="163"/>
      <c r="AX130" s="159">
        <f t="shared" si="165"/>
        <v>5.528316773504274</v>
      </c>
      <c r="AY130" s="160">
        <f t="shared" si="166"/>
        <v>1.6584950320512821</v>
      </c>
      <c r="AZ130" s="160">
        <f t="shared" si="167"/>
        <v>3.869821741452992</v>
      </c>
      <c r="BA130" s="160">
        <f t="shared" si="168"/>
        <v>0</v>
      </c>
      <c r="BB130" s="160">
        <f t="shared" si="169"/>
        <v>0</v>
      </c>
      <c r="BC130" s="159">
        <f t="shared" si="170"/>
        <v>11.056633547008548</v>
      </c>
      <c r="BD130" s="160">
        <f t="shared" si="171"/>
        <v>3.3169900641025643</v>
      </c>
      <c r="BE130" s="160">
        <f t="shared" si="172"/>
        <v>7.739643482905984</v>
      </c>
      <c r="BF130" s="160">
        <f t="shared" si="173"/>
        <v>0</v>
      </c>
      <c r="BG130" s="160">
        <f t="shared" si="174"/>
        <v>0</v>
      </c>
      <c r="BH130" s="86"/>
    </row>
    <row r="131" spans="1:60" ht="15">
      <c r="A131" s="134" t="s">
        <v>73</v>
      </c>
      <c r="B131" s="172">
        <v>0.5</v>
      </c>
      <c r="C131" s="162">
        <f>C130</f>
        <v>85529</v>
      </c>
      <c r="D131" s="162">
        <f>C131*B131</f>
        <v>42764.5</v>
      </c>
      <c r="E131" s="178">
        <f>D131/S131</f>
        <v>16.52892561983471</v>
      </c>
      <c r="F131" s="174">
        <v>20</v>
      </c>
      <c r="G131" s="160">
        <f t="shared" si="153"/>
        <v>15.384615384615383</v>
      </c>
      <c r="H131" s="174">
        <v>0</v>
      </c>
      <c r="I131" s="175">
        <v>0</v>
      </c>
      <c r="J131" s="178"/>
      <c r="K131" s="160"/>
      <c r="L131" s="160"/>
      <c r="M131" s="174"/>
      <c r="N131" s="176"/>
      <c r="O131" s="160">
        <f>(D131*AJ131/100)/F131</f>
        <v>641.4675</v>
      </c>
      <c r="P131" s="160">
        <f>(D131*AK131/100)/G131</f>
        <v>1945.7847500000003</v>
      </c>
      <c r="Q131" s="174"/>
      <c r="R131" s="174"/>
      <c r="S131" s="160">
        <f t="shared" si="154"/>
        <v>2587.2522500000005</v>
      </c>
      <c r="T131" s="159"/>
      <c r="U131" s="160"/>
      <c r="V131" s="160"/>
      <c r="W131" s="163"/>
      <c r="X131" s="227"/>
      <c r="Y131" s="178">
        <f>D131/E131</f>
        <v>2587.2522500000005</v>
      </c>
      <c r="Z131" s="179"/>
      <c r="AA131" s="179"/>
      <c r="AB131" s="179"/>
      <c r="AC131" s="160">
        <f>C131/E131</f>
        <v>5174.504500000001</v>
      </c>
      <c r="AD131" s="160">
        <f t="shared" si="155"/>
        <v>22.113267094017097</v>
      </c>
      <c r="AE131" s="180">
        <f t="shared" si="156"/>
        <v>33.16990064102565</v>
      </c>
      <c r="AF131" s="180"/>
      <c r="AG131" s="160">
        <f t="shared" si="157"/>
        <v>5.528316773504274</v>
      </c>
      <c r="AH131" s="160">
        <f t="shared" si="158"/>
        <v>11.056633547008548</v>
      </c>
      <c r="AI131" s="159">
        <f t="shared" si="159"/>
        <v>11.056633547008548</v>
      </c>
      <c r="AJ131" s="159">
        <v>30</v>
      </c>
      <c r="AK131" s="160">
        <v>70</v>
      </c>
      <c r="AL131" s="160"/>
      <c r="AM131" s="163"/>
      <c r="AN131" s="178">
        <f t="shared" si="160"/>
        <v>22.113267094017097</v>
      </c>
      <c r="AO131" s="160">
        <f t="shared" si="161"/>
        <v>6.6339801282051285</v>
      </c>
      <c r="AP131" s="160">
        <f t="shared" si="162"/>
        <v>15.479286965811967</v>
      </c>
      <c r="AQ131" s="160">
        <f t="shared" si="163"/>
        <v>0</v>
      </c>
      <c r="AR131" s="163">
        <f t="shared" si="164"/>
        <v>0</v>
      </c>
      <c r="AS131" s="159"/>
      <c r="AT131" s="160"/>
      <c r="AU131" s="160"/>
      <c r="AV131" s="160"/>
      <c r="AW131" s="163"/>
      <c r="AX131" s="159">
        <f t="shared" si="165"/>
        <v>5.528316773504274</v>
      </c>
      <c r="AY131" s="160">
        <f t="shared" si="166"/>
        <v>1.6584950320512821</v>
      </c>
      <c r="AZ131" s="160">
        <f t="shared" si="167"/>
        <v>3.869821741452992</v>
      </c>
      <c r="BA131" s="160">
        <f t="shared" si="168"/>
        <v>0</v>
      </c>
      <c r="BB131" s="160">
        <f t="shared" si="169"/>
        <v>0</v>
      </c>
      <c r="BC131" s="159">
        <f t="shared" si="170"/>
        <v>11.056633547008548</v>
      </c>
      <c r="BD131" s="160">
        <f t="shared" si="171"/>
        <v>3.3169900641025643</v>
      </c>
      <c r="BE131" s="160">
        <f t="shared" si="172"/>
        <v>7.739643482905984</v>
      </c>
      <c r="BF131" s="160">
        <f t="shared" si="173"/>
        <v>0</v>
      </c>
      <c r="BG131" s="160">
        <f t="shared" si="174"/>
        <v>0</v>
      </c>
      <c r="BH131" s="86"/>
    </row>
    <row r="132" spans="1:60" ht="15">
      <c r="A132" s="134" t="s">
        <v>74</v>
      </c>
      <c r="B132" s="172">
        <f>B133+B134</f>
        <v>0.5</v>
      </c>
      <c r="C132" s="162">
        <f>C131</f>
        <v>85529</v>
      </c>
      <c r="D132" s="162">
        <f>C132*B132</f>
        <v>42764.5</v>
      </c>
      <c r="E132" s="173">
        <f>D132/S132</f>
        <v>18</v>
      </c>
      <c r="F132" s="174">
        <v>18</v>
      </c>
      <c r="G132" s="160">
        <f t="shared" si="153"/>
        <v>13.846153846153845</v>
      </c>
      <c r="H132" s="174">
        <v>0</v>
      </c>
      <c r="I132" s="175">
        <v>0</v>
      </c>
      <c r="J132" s="178"/>
      <c r="K132" s="160"/>
      <c r="L132" s="160"/>
      <c r="M132" s="174"/>
      <c r="N132" s="176"/>
      <c r="O132" s="160">
        <f>(D132*AJ132/100)/F132</f>
        <v>2375.8055555555557</v>
      </c>
      <c r="P132" s="174"/>
      <c r="Q132" s="174"/>
      <c r="R132" s="174"/>
      <c r="S132" s="160">
        <f t="shared" si="154"/>
        <v>2375.8055555555557</v>
      </c>
      <c r="T132" s="159"/>
      <c r="U132" s="160"/>
      <c r="V132" s="160"/>
      <c r="W132" s="163"/>
      <c r="X132" s="227"/>
      <c r="Y132" s="178">
        <f>D132/E132</f>
        <v>2375.8055555555557</v>
      </c>
      <c r="Z132" s="179"/>
      <c r="AA132" s="179"/>
      <c r="AB132" s="179"/>
      <c r="AC132" s="160">
        <f>C132/E132</f>
        <v>4751.611111111111</v>
      </c>
      <c r="AD132" s="160">
        <f t="shared" si="155"/>
        <v>20.306030389363723</v>
      </c>
      <c r="AE132" s="180">
        <f t="shared" si="156"/>
        <v>30.459045584045583</v>
      </c>
      <c r="AF132" s="180"/>
      <c r="AG132" s="160">
        <f t="shared" si="157"/>
        <v>5.076507597340931</v>
      </c>
      <c r="AH132" s="160">
        <f t="shared" si="158"/>
        <v>10.153015194681862</v>
      </c>
      <c r="AI132" s="159">
        <f t="shared" si="159"/>
        <v>10.153015194681862</v>
      </c>
      <c r="AJ132" s="159">
        <v>100</v>
      </c>
      <c r="AK132" s="160">
        <v>0</v>
      </c>
      <c r="AL132" s="160">
        <v>0</v>
      </c>
      <c r="AM132" s="163">
        <v>0</v>
      </c>
      <c r="AN132" s="178">
        <f t="shared" si="160"/>
        <v>20.306030389363723</v>
      </c>
      <c r="AO132" s="160">
        <f t="shared" si="161"/>
        <v>20.306030389363723</v>
      </c>
      <c r="AP132" s="160">
        <f t="shared" si="162"/>
        <v>0</v>
      </c>
      <c r="AQ132" s="160">
        <f t="shared" si="163"/>
        <v>0</v>
      </c>
      <c r="AR132" s="163">
        <f t="shared" si="164"/>
        <v>0</v>
      </c>
      <c r="AS132" s="159"/>
      <c r="AT132" s="160"/>
      <c r="AU132" s="160"/>
      <c r="AV132" s="160"/>
      <c r="AW132" s="163"/>
      <c r="AX132" s="159">
        <f t="shared" si="165"/>
        <v>5.076507597340931</v>
      </c>
      <c r="AY132" s="160">
        <f t="shared" si="166"/>
        <v>5.076507597340931</v>
      </c>
      <c r="AZ132" s="160">
        <f t="shared" si="167"/>
        <v>0</v>
      </c>
      <c r="BA132" s="160">
        <f t="shared" si="168"/>
        <v>0</v>
      </c>
      <c r="BB132" s="160">
        <f t="shared" si="169"/>
        <v>0</v>
      </c>
      <c r="BC132" s="159">
        <f t="shared" si="170"/>
        <v>10.153015194681862</v>
      </c>
      <c r="BD132" s="160">
        <f t="shared" si="171"/>
        <v>10.153015194681862</v>
      </c>
      <c r="BE132" s="160">
        <f t="shared" si="172"/>
        <v>0</v>
      </c>
      <c r="BF132" s="160">
        <f t="shared" si="173"/>
        <v>0</v>
      </c>
      <c r="BG132" s="160">
        <f t="shared" si="174"/>
        <v>0</v>
      </c>
      <c r="BH132" s="86"/>
    </row>
    <row r="133" spans="1:60" ht="15" hidden="1">
      <c r="A133" s="110" t="s">
        <v>72</v>
      </c>
      <c r="B133" s="172">
        <v>0</v>
      </c>
      <c r="C133" s="162">
        <v>0</v>
      </c>
      <c r="D133" s="162">
        <v>0</v>
      </c>
      <c r="E133" s="173">
        <v>0</v>
      </c>
      <c r="F133" s="174">
        <v>0</v>
      </c>
      <c r="G133" s="160">
        <f t="shared" si="153"/>
        <v>0</v>
      </c>
      <c r="H133" s="174">
        <v>0</v>
      </c>
      <c r="I133" s="175">
        <v>0</v>
      </c>
      <c r="J133" s="178"/>
      <c r="K133" s="160"/>
      <c r="L133" s="160"/>
      <c r="M133" s="174"/>
      <c r="N133" s="176"/>
      <c r="O133" s="160"/>
      <c r="P133" s="174"/>
      <c r="Q133" s="174"/>
      <c r="R133" s="174"/>
      <c r="S133" s="160">
        <f t="shared" si="154"/>
        <v>0</v>
      </c>
      <c r="T133" s="159"/>
      <c r="U133" s="160"/>
      <c r="V133" s="160"/>
      <c r="W133" s="163"/>
      <c r="X133" s="227"/>
      <c r="Y133" s="178">
        <v>0</v>
      </c>
      <c r="Z133" s="179"/>
      <c r="AA133" s="179"/>
      <c r="AB133" s="179"/>
      <c r="AC133" s="160">
        <v>0</v>
      </c>
      <c r="AD133" s="160">
        <f t="shared" si="155"/>
        <v>0</v>
      </c>
      <c r="AE133" s="180">
        <f t="shared" si="156"/>
        <v>0</v>
      </c>
      <c r="AF133" s="180"/>
      <c r="AG133" s="160">
        <f t="shared" si="157"/>
        <v>0</v>
      </c>
      <c r="AH133" s="160">
        <f t="shared" si="158"/>
        <v>0</v>
      </c>
      <c r="AI133" s="159">
        <f t="shared" si="159"/>
        <v>0</v>
      </c>
      <c r="AJ133" s="159">
        <v>0</v>
      </c>
      <c r="AK133" s="160">
        <v>0</v>
      </c>
      <c r="AL133" s="160">
        <v>0</v>
      </c>
      <c r="AM133" s="163">
        <v>0</v>
      </c>
      <c r="AN133" s="178">
        <f t="shared" si="160"/>
        <v>0</v>
      </c>
      <c r="AO133" s="160">
        <f t="shared" si="161"/>
        <v>0</v>
      </c>
      <c r="AP133" s="160">
        <f t="shared" si="162"/>
        <v>0</v>
      </c>
      <c r="AQ133" s="160">
        <f t="shared" si="163"/>
        <v>0</v>
      </c>
      <c r="AR133" s="163">
        <f t="shared" si="164"/>
        <v>0</v>
      </c>
      <c r="AS133" s="159"/>
      <c r="AT133" s="160"/>
      <c r="AU133" s="160"/>
      <c r="AV133" s="160"/>
      <c r="AW133" s="163"/>
      <c r="AX133" s="159">
        <f t="shared" si="165"/>
        <v>0</v>
      </c>
      <c r="AY133" s="160">
        <f t="shared" si="166"/>
        <v>0</v>
      </c>
      <c r="AZ133" s="160">
        <f t="shared" si="167"/>
        <v>0</v>
      </c>
      <c r="BA133" s="160">
        <f t="shared" si="168"/>
        <v>0</v>
      </c>
      <c r="BB133" s="160">
        <f t="shared" si="169"/>
        <v>0</v>
      </c>
      <c r="BC133" s="159">
        <f t="shared" si="170"/>
        <v>0</v>
      </c>
      <c r="BD133" s="160">
        <f t="shared" si="171"/>
        <v>0</v>
      </c>
      <c r="BE133" s="160">
        <f t="shared" si="172"/>
        <v>0</v>
      </c>
      <c r="BF133" s="160">
        <f t="shared" si="173"/>
        <v>0</v>
      </c>
      <c r="BG133" s="160">
        <f t="shared" si="174"/>
        <v>0</v>
      </c>
      <c r="BH133" s="86"/>
    </row>
    <row r="134" spans="1:60" ht="15">
      <c r="A134" s="110" t="s">
        <v>75</v>
      </c>
      <c r="B134" s="172">
        <v>0.5</v>
      </c>
      <c r="C134" s="162">
        <v>85529</v>
      </c>
      <c r="D134" s="162">
        <f>C134*B134</f>
        <v>42764.5</v>
      </c>
      <c r="E134" s="173">
        <f>D134/S134</f>
        <v>18</v>
      </c>
      <c r="F134" s="174">
        <v>18</v>
      </c>
      <c r="G134" s="160">
        <f t="shared" si="153"/>
        <v>13.846153846153845</v>
      </c>
      <c r="H134" s="174">
        <v>0</v>
      </c>
      <c r="I134" s="175">
        <v>0</v>
      </c>
      <c r="J134" s="178"/>
      <c r="K134" s="160"/>
      <c r="L134" s="160"/>
      <c r="M134" s="174"/>
      <c r="N134" s="176"/>
      <c r="O134" s="160">
        <f>(D134*AJ134/100)/F134</f>
        <v>2375.8055555555557</v>
      </c>
      <c r="P134" s="174"/>
      <c r="Q134" s="174"/>
      <c r="R134" s="174"/>
      <c r="S134" s="160">
        <f t="shared" si="154"/>
        <v>2375.8055555555557</v>
      </c>
      <c r="T134" s="159"/>
      <c r="U134" s="160"/>
      <c r="V134" s="160"/>
      <c r="W134" s="163"/>
      <c r="X134" s="227"/>
      <c r="Y134" s="178">
        <f>D134/E134</f>
        <v>2375.8055555555557</v>
      </c>
      <c r="Z134" s="179"/>
      <c r="AA134" s="179"/>
      <c r="AB134" s="179"/>
      <c r="AC134" s="160">
        <f>C134/E134</f>
        <v>4751.611111111111</v>
      </c>
      <c r="AD134" s="160">
        <f t="shared" si="155"/>
        <v>20.306030389363723</v>
      </c>
      <c r="AE134" s="180">
        <f t="shared" si="156"/>
        <v>30.459045584045583</v>
      </c>
      <c r="AF134" s="180"/>
      <c r="AG134" s="160">
        <f t="shared" si="157"/>
        <v>5.076507597340931</v>
      </c>
      <c r="AH134" s="160">
        <f t="shared" si="158"/>
        <v>10.153015194681862</v>
      </c>
      <c r="AI134" s="159">
        <f t="shared" si="159"/>
        <v>10.153015194681862</v>
      </c>
      <c r="AJ134" s="159">
        <v>100</v>
      </c>
      <c r="AK134" s="160">
        <v>0</v>
      </c>
      <c r="AL134" s="160">
        <v>0</v>
      </c>
      <c r="AM134" s="163">
        <v>0</v>
      </c>
      <c r="AN134" s="178">
        <f t="shared" si="160"/>
        <v>20.306030389363723</v>
      </c>
      <c r="AO134" s="160">
        <f t="shared" si="161"/>
        <v>20.306030389363723</v>
      </c>
      <c r="AP134" s="160">
        <f t="shared" si="162"/>
        <v>0</v>
      </c>
      <c r="AQ134" s="160">
        <f t="shared" si="163"/>
        <v>0</v>
      </c>
      <c r="AR134" s="163">
        <f t="shared" si="164"/>
        <v>0</v>
      </c>
      <c r="AS134" s="159"/>
      <c r="AT134" s="160"/>
      <c r="AU134" s="160"/>
      <c r="AV134" s="160"/>
      <c r="AW134" s="163"/>
      <c r="AX134" s="159">
        <f t="shared" si="165"/>
        <v>5.076507597340931</v>
      </c>
      <c r="AY134" s="160">
        <f t="shared" si="166"/>
        <v>5.076507597340931</v>
      </c>
      <c r="AZ134" s="160">
        <f t="shared" si="167"/>
        <v>0</v>
      </c>
      <c r="BA134" s="160">
        <f t="shared" si="168"/>
        <v>0</v>
      </c>
      <c r="BB134" s="160">
        <f t="shared" si="169"/>
        <v>0</v>
      </c>
      <c r="BC134" s="159">
        <f t="shared" si="170"/>
        <v>10.153015194681862</v>
      </c>
      <c r="BD134" s="160">
        <f t="shared" si="171"/>
        <v>10.153015194681862</v>
      </c>
      <c r="BE134" s="160">
        <f t="shared" si="172"/>
        <v>0</v>
      </c>
      <c r="BF134" s="160">
        <f t="shared" si="173"/>
        <v>0</v>
      </c>
      <c r="BG134" s="160">
        <f t="shared" si="174"/>
        <v>0</v>
      </c>
      <c r="BH134" s="86"/>
    </row>
    <row r="135" spans="1:60" ht="15">
      <c r="A135" s="134" t="s">
        <v>76</v>
      </c>
      <c r="B135" s="172">
        <v>1</v>
      </c>
      <c r="C135" s="162">
        <f>C18</f>
        <v>85529</v>
      </c>
      <c r="D135" s="162">
        <f>C135*B135</f>
        <v>85529</v>
      </c>
      <c r="E135" s="178">
        <f>D135/S135</f>
        <v>16.52892561983471</v>
      </c>
      <c r="F135" s="174">
        <v>20</v>
      </c>
      <c r="G135" s="160">
        <f t="shared" si="153"/>
        <v>15.384615384615383</v>
      </c>
      <c r="H135" s="174">
        <v>0</v>
      </c>
      <c r="I135" s="175">
        <v>0</v>
      </c>
      <c r="J135" s="178"/>
      <c r="K135" s="160"/>
      <c r="L135" s="160"/>
      <c r="M135" s="174"/>
      <c r="N135" s="176"/>
      <c r="O135" s="160">
        <f>(D135*AJ135/100)/F135</f>
        <v>1282.935</v>
      </c>
      <c r="P135" s="160">
        <f>(D135*AK135/100)/G135</f>
        <v>3891.5695000000005</v>
      </c>
      <c r="Q135" s="174"/>
      <c r="R135" s="174"/>
      <c r="S135" s="160">
        <f t="shared" si="154"/>
        <v>5174.504500000001</v>
      </c>
      <c r="T135" s="159"/>
      <c r="U135" s="160"/>
      <c r="V135" s="160"/>
      <c r="W135" s="163"/>
      <c r="X135" s="227"/>
      <c r="Y135" s="178">
        <f>D135/E135</f>
        <v>5174.504500000001</v>
      </c>
      <c r="Z135" s="179"/>
      <c r="AA135" s="179"/>
      <c r="AB135" s="179"/>
      <c r="AC135" s="160">
        <f>C135/E135</f>
        <v>5174.504500000001</v>
      </c>
      <c r="AD135" s="160">
        <f t="shared" si="155"/>
        <v>22.113267094017097</v>
      </c>
      <c r="AE135" s="180">
        <f t="shared" si="156"/>
        <v>33.16990064102565</v>
      </c>
      <c r="AF135" s="180"/>
      <c r="AG135" s="160">
        <f t="shared" si="157"/>
        <v>5.528316773504274</v>
      </c>
      <c r="AH135" s="160">
        <f t="shared" si="158"/>
        <v>11.056633547008548</v>
      </c>
      <c r="AI135" s="159">
        <f t="shared" si="159"/>
        <v>22.113267094017097</v>
      </c>
      <c r="AJ135" s="159">
        <v>30</v>
      </c>
      <c r="AK135" s="160">
        <v>70</v>
      </c>
      <c r="AL135" s="160">
        <v>0</v>
      </c>
      <c r="AM135" s="163">
        <v>0</v>
      </c>
      <c r="AN135" s="178">
        <f t="shared" si="160"/>
        <v>22.113267094017097</v>
      </c>
      <c r="AO135" s="160">
        <f t="shared" si="161"/>
        <v>6.6339801282051285</v>
      </c>
      <c r="AP135" s="160">
        <f t="shared" si="162"/>
        <v>15.479286965811967</v>
      </c>
      <c r="AQ135" s="160">
        <f t="shared" si="163"/>
        <v>0</v>
      </c>
      <c r="AR135" s="163">
        <f t="shared" si="164"/>
        <v>0</v>
      </c>
      <c r="AS135" s="159"/>
      <c r="AT135" s="160"/>
      <c r="AU135" s="160"/>
      <c r="AV135" s="160"/>
      <c r="AW135" s="163"/>
      <c r="AX135" s="159">
        <f t="shared" si="165"/>
        <v>5.528316773504274</v>
      </c>
      <c r="AY135" s="160">
        <f t="shared" si="166"/>
        <v>1.6584950320512821</v>
      </c>
      <c r="AZ135" s="160">
        <f t="shared" si="167"/>
        <v>3.869821741452992</v>
      </c>
      <c r="BA135" s="160">
        <f t="shared" si="168"/>
        <v>0</v>
      </c>
      <c r="BB135" s="160">
        <f t="shared" si="169"/>
        <v>0</v>
      </c>
      <c r="BC135" s="159">
        <f t="shared" si="170"/>
        <v>11.056633547008548</v>
      </c>
      <c r="BD135" s="160">
        <f t="shared" si="171"/>
        <v>3.3169900641025643</v>
      </c>
      <c r="BE135" s="160">
        <f t="shared" si="172"/>
        <v>7.739643482905984</v>
      </c>
      <c r="BF135" s="160">
        <f t="shared" si="173"/>
        <v>0</v>
      </c>
      <c r="BG135" s="160">
        <f t="shared" si="174"/>
        <v>0</v>
      </c>
      <c r="BH135" s="86"/>
    </row>
    <row r="136" spans="1:60" ht="15">
      <c r="A136" s="135" t="s">
        <v>72</v>
      </c>
      <c r="B136" s="181">
        <v>1</v>
      </c>
      <c r="C136" s="230">
        <f>C19</f>
        <v>85529</v>
      </c>
      <c r="D136" s="230">
        <f>C136*B136</f>
        <v>85529</v>
      </c>
      <c r="E136" s="178">
        <f>D136/S136</f>
        <v>16.129032258064516</v>
      </c>
      <c r="F136" s="183">
        <v>20</v>
      </c>
      <c r="G136" s="160">
        <f t="shared" si="153"/>
        <v>15.384615384615383</v>
      </c>
      <c r="H136" s="183">
        <v>0</v>
      </c>
      <c r="I136" s="184">
        <v>0</v>
      </c>
      <c r="J136" s="178"/>
      <c r="K136" s="160"/>
      <c r="L136" s="160"/>
      <c r="M136" s="174"/>
      <c r="N136" s="176"/>
      <c r="O136" s="187">
        <f>(D136*AJ136/100)/F136</f>
        <v>855.29</v>
      </c>
      <c r="P136" s="187">
        <f>(D136*AK136/100)/G136</f>
        <v>4447.508</v>
      </c>
      <c r="Q136" s="183"/>
      <c r="R136" s="183"/>
      <c r="S136" s="187">
        <f t="shared" si="154"/>
        <v>5302.798</v>
      </c>
      <c r="T136" s="159"/>
      <c r="U136" s="160"/>
      <c r="V136" s="187"/>
      <c r="W136" s="188"/>
      <c r="X136" s="227"/>
      <c r="Y136" s="178">
        <f>D136/E136</f>
        <v>5302.798</v>
      </c>
      <c r="Z136" s="191"/>
      <c r="AA136" s="191"/>
      <c r="AB136" s="191"/>
      <c r="AC136" s="160">
        <f>C136/E136</f>
        <v>5302.798</v>
      </c>
      <c r="AD136" s="160">
        <f t="shared" si="155"/>
        <v>22.661529914529915</v>
      </c>
      <c r="AE136" s="180">
        <f t="shared" si="156"/>
        <v>33.99229487179487</v>
      </c>
      <c r="AF136" s="192"/>
      <c r="AG136" s="187">
        <f t="shared" si="157"/>
        <v>5.665382478632479</v>
      </c>
      <c r="AH136" s="160">
        <f t="shared" si="158"/>
        <v>11.330764957264957</v>
      </c>
      <c r="AI136" s="159">
        <f t="shared" si="159"/>
        <v>22.661529914529915</v>
      </c>
      <c r="AJ136" s="186">
        <v>20</v>
      </c>
      <c r="AK136" s="187">
        <v>80</v>
      </c>
      <c r="AL136" s="187">
        <v>0</v>
      </c>
      <c r="AM136" s="188">
        <v>0</v>
      </c>
      <c r="AN136" s="178">
        <f t="shared" si="160"/>
        <v>22.661529914529915</v>
      </c>
      <c r="AO136" s="160">
        <f t="shared" si="161"/>
        <v>4.532305982905983</v>
      </c>
      <c r="AP136" s="160">
        <f t="shared" si="162"/>
        <v>18.129223931623933</v>
      </c>
      <c r="AQ136" s="160">
        <f t="shared" si="163"/>
        <v>0</v>
      </c>
      <c r="AR136" s="163">
        <f t="shared" si="164"/>
        <v>0</v>
      </c>
      <c r="AS136" s="159"/>
      <c r="AT136" s="160"/>
      <c r="AU136" s="160"/>
      <c r="AV136" s="160"/>
      <c r="AW136" s="163"/>
      <c r="AX136" s="186">
        <f t="shared" si="165"/>
        <v>5.665382478632479</v>
      </c>
      <c r="AY136" s="187">
        <f t="shared" si="166"/>
        <v>1.1330764957264958</v>
      </c>
      <c r="AZ136" s="187">
        <f t="shared" si="167"/>
        <v>4.532305982905983</v>
      </c>
      <c r="BA136" s="187">
        <f t="shared" si="168"/>
        <v>0</v>
      </c>
      <c r="BB136" s="187">
        <f t="shared" si="169"/>
        <v>0</v>
      </c>
      <c r="BC136" s="186">
        <f t="shared" si="170"/>
        <v>11.330764957264957</v>
      </c>
      <c r="BD136" s="187">
        <f t="shared" si="171"/>
        <v>2.2661529914529916</v>
      </c>
      <c r="BE136" s="187">
        <f t="shared" si="172"/>
        <v>9.064611965811967</v>
      </c>
      <c r="BF136" s="187">
        <f t="shared" si="173"/>
        <v>0</v>
      </c>
      <c r="BG136" s="187">
        <f t="shared" si="174"/>
        <v>0</v>
      </c>
      <c r="BH136" s="86"/>
    </row>
    <row r="137" spans="1:60" ht="15">
      <c r="A137" s="130" t="s">
        <v>77</v>
      </c>
      <c r="B137" s="196">
        <f>B118+B128+B129+B130+B131+B132+B135+B136</f>
        <v>4</v>
      </c>
      <c r="C137" s="197"/>
      <c r="D137" s="197">
        <f>D129+D130+D131+D132+D135+D136</f>
        <v>342116</v>
      </c>
      <c r="E137" s="198"/>
      <c r="F137" s="199"/>
      <c r="G137" s="199"/>
      <c r="H137" s="199"/>
      <c r="I137" s="200"/>
      <c r="J137" s="198"/>
      <c r="K137" s="199"/>
      <c r="L137" s="199"/>
      <c r="M137" s="199"/>
      <c r="N137" s="233"/>
      <c r="O137" s="198"/>
      <c r="P137" s="199"/>
      <c r="Q137" s="199"/>
      <c r="R137" s="199"/>
      <c r="S137" s="204">
        <f>S129+S130+S131+S132+S135+S136</f>
        <v>20165.837555555558</v>
      </c>
      <c r="T137" s="208"/>
      <c r="U137" s="203"/>
      <c r="V137" s="203"/>
      <c r="W137" s="204"/>
      <c r="X137" s="205"/>
      <c r="Y137" s="202">
        <f>Y129+Y130+Y131+Y132+Y135+Y136</f>
        <v>20165.837555555558</v>
      </c>
      <c r="Z137" s="206"/>
      <c r="AA137" s="206"/>
      <c r="AB137" s="206"/>
      <c r="AC137" s="203"/>
      <c r="AD137" s="203"/>
      <c r="AE137" s="204"/>
      <c r="AF137" s="207"/>
      <c r="AG137" s="197"/>
      <c r="AH137" s="197"/>
      <c r="AI137" s="197">
        <f>AI129+AI130+AI131+AI132+AI135+AI136</f>
        <v>86.17879297245965</v>
      </c>
      <c r="AJ137" s="202"/>
      <c r="AK137" s="203"/>
      <c r="AL137" s="203"/>
      <c r="AM137" s="204"/>
      <c r="AN137" s="202"/>
      <c r="AO137" s="203"/>
      <c r="AP137" s="203"/>
      <c r="AQ137" s="203"/>
      <c r="AR137" s="204"/>
      <c r="AS137" s="208"/>
      <c r="AT137" s="203"/>
      <c r="AU137" s="203"/>
      <c r="AV137" s="203"/>
      <c r="AW137" s="204"/>
      <c r="AX137" s="202"/>
      <c r="AY137" s="203"/>
      <c r="AZ137" s="203"/>
      <c r="BA137" s="203"/>
      <c r="BB137" s="204"/>
      <c r="BC137" s="208"/>
      <c r="BD137" s="203"/>
      <c r="BE137" s="203"/>
      <c r="BF137" s="203"/>
      <c r="BG137" s="204"/>
      <c r="BH137" s="86"/>
    </row>
    <row r="139" spans="1:29" ht="15" hidden="1">
      <c r="A139" s="263" t="s">
        <v>111</v>
      </c>
      <c r="B139" s="263"/>
      <c r="C139" s="263"/>
      <c r="D139" s="263"/>
      <c r="E139" s="263"/>
      <c r="F139" s="263"/>
      <c r="G139" s="263"/>
      <c r="H139" s="263"/>
      <c r="I139" s="263"/>
      <c r="J139" s="263"/>
      <c r="K139" s="263"/>
      <c r="L139" s="263"/>
      <c r="M139" s="263"/>
      <c r="N139" s="263"/>
      <c r="O139" s="263"/>
      <c r="P139" s="263"/>
      <c r="Q139" s="263"/>
      <c r="R139" s="263"/>
      <c r="S139" s="263"/>
      <c r="T139" s="263"/>
      <c r="U139" s="263"/>
      <c r="V139" s="263"/>
      <c r="W139" s="263"/>
      <c r="X139" s="263"/>
      <c r="Y139" s="263"/>
      <c r="Z139" s="263"/>
      <c r="AA139" s="263"/>
      <c r="AB139" s="263"/>
      <c r="AC139" s="263"/>
    </row>
    <row r="140" spans="1:59" ht="12.75" customHeight="1" hidden="1">
      <c r="A140" s="11" t="s">
        <v>15</v>
      </c>
      <c r="B140" s="12" t="s">
        <v>16</v>
      </c>
      <c r="C140" s="12" t="s">
        <v>17</v>
      </c>
      <c r="D140" s="12" t="s">
        <v>18</v>
      </c>
      <c r="E140" s="12" t="s">
        <v>19</v>
      </c>
      <c r="F140" s="13"/>
      <c r="G140" s="13"/>
      <c r="H140" s="13"/>
      <c r="I140" s="14"/>
      <c r="J140" s="12" t="s">
        <v>20</v>
      </c>
      <c r="K140" s="13"/>
      <c r="L140" s="13"/>
      <c r="M140" s="13"/>
      <c r="N140" s="14"/>
      <c r="O140" s="13"/>
      <c r="P140" s="13"/>
      <c r="Q140" s="13"/>
      <c r="R140" s="13"/>
      <c r="S140" s="13"/>
      <c r="T140" s="11" t="s">
        <v>24</v>
      </c>
      <c r="U140" s="15"/>
      <c r="V140" s="15"/>
      <c r="W140" s="16"/>
      <c r="X140" s="13"/>
      <c r="Y140" s="11" t="s">
        <v>23</v>
      </c>
      <c r="Z140" s="15"/>
      <c r="AA140" s="15"/>
      <c r="AB140" s="15"/>
      <c r="AC140" s="15"/>
      <c r="AD140" s="15"/>
      <c r="AE140" s="15"/>
      <c r="AF140" s="15"/>
      <c r="AG140" s="15"/>
      <c r="AH140" s="15"/>
      <c r="AI140" s="16"/>
      <c r="AJ140" s="11" t="s">
        <v>24</v>
      </c>
      <c r="AK140" s="15"/>
      <c r="AL140" s="15"/>
      <c r="AM140" s="16"/>
      <c r="AN140" s="11" t="s">
        <v>108</v>
      </c>
      <c r="AO140" s="15"/>
      <c r="AP140" s="15"/>
      <c r="AQ140" s="15"/>
      <c r="AR140" s="16"/>
      <c r="AS140" s="12" t="s">
        <v>109</v>
      </c>
      <c r="AT140" s="13"/>
      <c r="AU140" s="13"/>
      <c r="AV140" s="13"/>
      <c r="AW140" s="14"/>
      <c r="AX140" s="12" t="s">
        <v>85</v>
      </c>
      <c r="AY140" s="13"/>
      <c r="AZ140" s="13"/>
      <c r="BA140" s="13"/>
      <c r="BB140" s="14"/>
      <c r="BC140" s="12" t="s">
        <v>86</v>
      </c>
      <c r="BD140" s="13"/>
      <c r="BE140" s="13"/>
      <c r="BF140" s="13"/>
      <c r="BG140" s="14"/>
    </row>
    <row r="141" spans="1:59" ht="15" hidden="1">
      <c r="A141" s="20"/>
      <c r="B141" s="21"/>
      <c r="C141" s="21"/>
      <c r="D141" s="21"/>
      <c r="E141" s="22"/>
      <c r="F141" s="23"/>
      <c r="G141" s="23"/>
      <c r="H141" s="23"/>
      <c r="I141" s="24"/>
      <c r="J141" s="22"/>
      <c r="K141" s="23"/>
      <c r="L141" s="23"/>
      <c r="M141" s="23"/>
      <c r="N141" s="24"/>
      <c r="O141" s="23"/>
      <c r="P141" s="23"/>
      <c r="Q141" s="23"/>
      <c r="R141" s="23"/>
      <c r="S141" s="23"/>
      <c r="T141" s="25"/>
      <c r="U141" s="26"/>
      <c r="V141" s="26"/>
      <c r="W141" s="27"/>
      <c r="X141" s="23"/>
      <c r="Y141" s="25"/>
      <c r="Z141" s="26"/>
      <c r="AA141" s="26"/>
      <c r="AB141" s="26"/>
      <c r="AC141" s="26"/>
      <c r="AD141" s="26"/>
      <c r="AE141" s="26"/>
      <c r="AF141" s="26"/>
      <c r="AG141" s="26"/>
      <c r="AH141" s="26"/>
      <c r="AI141" s="27"/>
      <c r="AJ141" s="25"/>
      <c r="AK141" s="26"/>
      <c r="AL141" s="26"/>
      <c r="AM141" s="27"/>
      <c r="AN141" s="25"/>
      <c r="AO141" s="26"/>
      <c r="AP141" s="26"/>
      <c r="AQ141" s="26"/>
      <c r="AR141" s="27"/>
      <c r="AS141" s="22"/>
      <c r="AT141" s="23"/>
      <c r="AU141" s="23"/>
      <c r="AV141" s="23"/>
      <c r="AW141" s="24"/>
      <c r="AX141" s="22"/>
      <c r="AY141" s="23"/>
      <c r="AZ141" s="23"/>
      <c r="BA141" s="23"/>
      <c r="BB141" s="24"/>
      <c r="BC141" s="22"/>
      <c r="BD141" s="23"/>
      <c r="BE141" s="23"/>
      <c r="BF141" s="23"/>
      <c r="BG141" s="24"/>
    </row>
    <row r="142" spans="1:59" ht="15" hidden="1">
      <c r="A142" s="20"/>
      <c r="B142" s="21"/>
      <c r="C142" s="21"/>
      <c r="D142" s="21"/>
      <c r="E142" s="28"/>
      <c r="F142" s="29"/>
      <c r="G142" s="29"/>
      <c r="H142" s="29"/>
      <c r="I142" s="30"/>
      <c r="J142" s="28"/>
      <c r="K142" s="29"/>
      <c r="L142" s="29"/>
      <c r="M142" s="29"/>
      <c r="N142" s="30"/>
      <c r="O142" s="29"/>
      <c r="P142" s="29"/>
      <c r="Q142" s="29"/>
      <c r="R142" s="29"/>
      <c r="S142" s="29"/>
      <c r="T142" s="31"/>
      <c r="U142" s="32"/>
      <c r="V142" s="32"/>
      <c r="W142" s="33"/>
      <c r="X142" s="29"/>
      <c r="Y142" s="31"/>
      <c r="Z142" s="32"/>
      <c r="AA142" s="32"/>
      <c r="AB142" s="32"/>
      <c r="AC142" s="32"/>
      <c r="AD142" s="32"/>
      <c r="AE142" s="32"/>
      <c r="AF142" s="32"/>
      <c r="AG142" s="32"/>
      <c r="AH142" s="32"/>
      <c r="AI142" s="33"/>
      <c r="AJ142" s="31"/>
      <c r="AK142" s="32"/>
      <c r="AL142" s="32"/>
      <c r="AM142" s="33"/>
      <c r="AN142" s="31"/>
      <c r="AO142" s="32"/>
      <c r="AP142" s="32"/>
      <c r="AQ142" s="32"/>
      <c r="AR142" s="33"/>
      <c r="AS142" s="28"/>
      <c r="AT142" s="29"/>
      <c r="AU142" s="29"/>
      <c r="AV142" s="29"/>
      <c r="AW142" s="30"/>
      <c r="AX142" s="28"/>
      <c r="AY142" s="29"/>
      <c r="AZ142" s="29"/>
      <c r="BA142" s="29"/>
      <c r="BB142" s="30"/>
      <c r="BC142" s="28"/>
      <c r="BD142" s="29"/>
      <c r="BE142" s="29"/>
      <c r="BF142" s="29"/>
      <c r="BG142" s="30"/>
    </row>
    <row r="143" spans="1:59" ht="12.75" customHeight="1" hidden="1">
      <c r="A143" s="20"/>
      <c r="B143" s="21"/>
      <c r="C143" s="21"/>
      <c r="D143" s="21"/>
      <c r="E143" s="11" t="s">
        <v>30</v>
      </c>
      <c r="F143" s="34" t="s">
        <v>31</v>
      </c>
      <c r="G143" s="34" t="s">
        <v>32</v>
      </c>
      <c r="H143" s="34" t="s">
        <v>33</v>
      </c>
      <c r="I143" s="34" t="s">
        <v>34</v>
      </c>
      <c r="J143" s="11" t="s">
        <v>30</v>
      </c>
      <c r="K143" s="34" t="s">
        <v>31</v>
      </c>
      <c r="L143" s="34" t="s">
        <v>32</v>
      </c>
      <c r="M143" s="34" t="s">
        <v>33</v>
      </c>
      <c r="N143" s="34" t="s">
        <v>34</v>
      </c>
      <c r="O143" s="44"/>
      <c r="P143" s="44"/>
      <c r="Q143" s="44"/>
      <c r="R143" s="44"/>
      <c r="S143" s="44"/>
      <c r="T143" s="34" t="s">
        <v>36</v>
      </c>
      <c r="U143" s="34" t="s">
        <v>37</v>
      </c>
      <c r="V143" s="34" t="s">
        <v>38</v>
      </c>
      <c r="W143" s="41" t="s">
        <v>39</v>
      </c>
      <c r="X143" s="289"/>
      <c r="Y143" s="36" t="s">
        <v>110</v>
      </c>
      <c r="Z143" s="42"/>
      <c r="AA143" s="43"/>
      <c r="AB143" s="268"/>
      <c r="AC143" s="34" t="s">
        <v>43</v>
      </c>
      <c r="AD143" s="34" t="s">
        <v>44</v>
      </c>
      <c r="AE143" s="34" t="s">
        <v>104</v>
      </c>
      <c r="AF143" s="44"/>
      <c r="AG143" s="34" t="s">
        <v>105</v>
      </c>
      <c r="AH143" s="34" t="s">
        <v>106</v>
      </c>
      <c r="AI143" s="34" t="s">
        <v>49</v>
      </c>
      <c r="AJ143" s="34" t="s">
        <v>36</v>
      </c>
      <c r="AK143" s="34" t="s">
        <v>37</v>
      </c>
      <c r="AL143" s="34" t="s">
        <v>38</v>
      </c>
      <c r="AM143" s="41" t="s">
        <v>39</v>
      </c>
      <c r="AN143" s="12" t="s">
        <v>51</v>
      </c>
      <c r="AO143" s="12" t="s">
        <v>52</v>
      </c>
      <c r="AP143" s="12" t="s">
        <v>53</v>
      </c>
      <c r="AQ143" s="12" t="s">
        <v>54</v>
      </c>
      <c r="AR143" s="12" t="s">
        <v>55</v>
      </c>
      <c r="AS143" s="12" t="s">
        <v>51</v>
      </c>
      <c r="AT143" s="12" t="s">
        <v>52</v>
      </c>
      <c r="AU143" s="12" t="s">
        <v>53</v>
      </c>
      <c r="AV143" s="12" t="s">
        <v>54</v>
      </c>
      <c r="AW143" s="12" t="s">
        <v>55</v>
      </c>
      <c r="AX143" s="12" t="s">
        <v>51</v>
      </c>
      <c r="AY143" s="12" t="s">
        <v>52</v>
      </c>
      <c r="AZ143" s="12" t="s">
        <v>53</v>
      </c>
      <c r="BA143" s="12" t="s">
        <v>54</v>
      </c>
      <c r="BB143" s="12" t="s">
        <v>55</v>
      </c>
      <c r="BC143" s="12" t="s">
        <v>51</v>
      </c>
      <c r="BD143" s="12" t="s">
        <v>52</v>
      </c>
      <c r="BE143" s="12" t="s">
        <v>53</v>
      </c>
      <c r="BF143" s="12" t="s">
        <v>54</v>
      </c>
      <c r="BG143" s="12" t="s">
        <v>55</v>
      </c>
    </row>
    <row r="144" spans="1:59" ht="15" hidden="1">
      <c r="A144" s="20"/>
      <c r="B144" s="21"/>
      <c r="C144" s="21"/>
      <c r="D144" s="21"/>
      <c r="E144" s="20"/>
      <c r="F144" s="46"/>
      <c r="G144" s="46"/>
      <c r="H144" s="46"/>
      <c r="I144" s="46"/>
      <c r="J144" s="20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53"/>
      <c r="X144" s="47"/>
      <c r="Y144" s="54"/>
      <c r="Z144" s="55"/>
      <c r="AA144" s="56"/>
      <c r="AB144" s="268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53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</row>
    <row r="145" spans="1:59" ht="15">
      <c r="A145" s="20"/>
      <c r="B145" s="21"/>
      <c r="C145" s="21"/>
      <c r="D145" s="21"/>
      <c r="E145" s="20"/>
      <c r="F145" s="46"/>
      <c r="G145" s="46"/>
      <c r="H145" s="46"/>
      <c r="I145" s="46"/>
      <c r="J145" s="20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53"/>
      <c r="X145" s="47"/>
      <c r="Y145" s="54"/>
      <c r="Z145" s="55"/>
      <c r="AA145" s="56"/>
      <c r="AB145" s="268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53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</row>
    <row r="146" spans="1:59" ht="15">
      <c r="A146" s="20"/>
      <c r="B146" s="21"/>
      <c r="C146" s="21"/>
      <c r="D146" s="21"/>
      <c r="E146" s="20"/>
      <c r="F146" s="46"/>
      <c r="G146" s="46"/>
      <c r="H146" s="46"/>
      <c r="I146" s="46"/>
      <c r="J146" s="20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53"/>
      <c r="X146" s="47"/>
      <c r="Y146" s="54"/>
      <c r="Z146" s="55"/>
      <c r="AA146" s="56"/>
      <c r="AB146" s="268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53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</row>
    <row r="147" spans="1:59" ht="15" hidden="1">
      <c r="A147" s="58"/>
      <c r="B147" s="57"/>
      <c r="C147" s="57"/>
      <c r="D147" s="57"/>
      <c r="E147" s="58"/>
      <c r="F147" s="59"/>
      <c r="G147" s="59"/>
      <c r="H147" s="59"/>
      <c r="I147" s="59"/>
      <c r="J147" s="58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66"/>
      <c r="X147" s="60"/>
      <c r="Y147" s="67"/>
      <c r="Z147" s="68"/>
      <c r="AA147" s="69"/>
      <c r="AB147" s="273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66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</row>
    <row r="148" spans="1:60" ht="15" hidden="1">
      <c r="A148" s="132" t="s">
        <v>62</v>
      </c>
      <c r="B148" s="212">
        <f aca="true" t="shared" si="175" ref="B148:B167">B16+B83+B118</f>
        <v>28.25</v>
      </c>
      <c r="C148" s="213">
        <f>C136</f>
        <v>85529</v>
      </c>
      <c r="D148" s="213">
        <f aca="true" t="shared" si="176" ref="D148:D166">D16+D83+D118</f>
        <v>2416194.25</v>
      </c>
      <c r="E148" s="214">
        <f aca="true" t="shared" si="177" ref="E148:E158">E16</f>
        <v>0</v>
      </c>
      <c r="F148" s="215">
        <f aca="true" t="shared" si="178" ref="F148:F155">F16</f>
        <v>0</v>
      </c>
      <c r="G148" s="215"/>
      <c r="H148" s="215">
        <f>H16</f>
        <v>0</v>
      </c>
      <c r="I148" s="216">
        <f aca="true" t="shared" si="179" ref="I148:I158">I83</f>
        <v>0</v>
      </c>
      <c r="J148" s="217">
        <f aca="true" t="shared" si="180" ref="J148:J155">J16</f>
        <v>0</v>
      </c>
      <c r="K148" s="157">
        <f aca="true" t="shared" si="181" ref="K148:K155">K16</f>
        <v>0</v>
      </c>
      <c r="L148" s="218"/>
      <c r="M148" s="157">
        <f aca="true" t="shared" si="182" ref="M148:M155">M16</f>
        <v>0</v>
      </c>
      <c r="N148" s="158">
        <f aca="true" t="shared" si="183" ref="N148:N155">N16</f>
        <v>0</v>
      </c>
      <c r="O148" s="219"/>
      <c r="P148" s="219"/>
      <c r="Q148" s="219"/>
      <c r="R148" s="219"/>
      <c r="S148" s="219"/>
      <c r="T148" s="156"/>
      <c r="U148" s="157"/>
      <c r="V148" s="157"/>
      <c r="W148" s="158"/>
      <c r="X148" s="219"/>
      <c r="Y148" s="217">
        <f aca="true" t="shared" si="184" ref="Y148:Y158">Y16+Y83</f>
        <v>59095.70249967889</v>
      </c>
      <c r="Z148" s="220"/>
      <c r="AA148" s="220"/>
      <c r="AB148" s="220"/>
      <c r="AC148" s="157">
        <f aca="true" t="shared" si="185" ref="AC148:AC155">AC16</f>
        <v>0</v>
      </c>
      <c r="AD148" s="157">
        <f aca="true" t="shared" si="186" ref="AD148:AD155">AD16</f>
        <v>0</v>
      </c>
      <c r="AE148" s="221">
        <f aca="true" t="shared" si="187" ref="AE148:AE155">AE16</f>
        <v>0</v>
      </c>
      <c r="AF148" s="222"/>
      <c r="AG148" s="223">
        <f aca="true" t="shared" si="188" ref="AG148:AG158">AG83</f>
        <v>0</v>
      </c>
      <c r="AH148" s="223">
        <f aca="true" t="shared" si="189" ref="AH148:AH158">AH83</f>
        <v>0</v>
      </c>
      <c r="AI148" s="224">
        <f aca="true" t="shared" si="190" ref="AI148:AI158">AI16+AI83</f>
        <v>485.84744935622984</v>
      </c>
      <c r="AJ148" s="156"/>
      <c r="AK148" s="157"/>
      <c r="AL148" s="157"/>
      <c r="AM148" s="158"/>
      <c r="AN148" s="217"/>
      <c r="AO148" s="157"/>
      <c r="AP148" s="157"/>
      <c r="AQ148" s="157"/>
      <c r="AR148" s="158"/>
      <c r="AS148" s="224"/>
      <c r="AT148" s="223"/>
      <c r="AU148" s="223"/>
      <c r="AV148" s="223"/>
      <c r="AW148" s="225"/>
      <c r="AX148" s="156"/>
      <c r="AY148" s="157"/>
      <c r="AZ148" s="157"/>
      <c r="BA148" s="157"/>
      <c r="BB148" s="158"/>
      <c r="BC148" s="156"/>
      <c r="BD148" s="157"/>
      <c r="BE148" s="157"/>
      <c r="BF148" s="157"/>
      <c r="BG148" s="158"/>
      <c r="BH148" s="86"/>
    </row>
    <row r="149" spans="1:60" ht="15" hidden="1">
      <c r="A149" s="110" t="s">
        <v>63</v>
      </c>
      <c r="B149" s="172">
        <f t="shared" si="175"/>
        <v>3</v>
      </c>
      <c r="C149" s="162">
        <f aca="true" t="shared" si="191" ref="C149:C162">C148</f>
        <v>85529</v>
      </c>
      <c r="D149" s="162">
        <f t="shared" si="176"/>
        <v>256587</v>
      </c>
      <c r="E149" s="226">
        <f t="shared" si="177"/>
        <v>23.649980291683093</v>
      </c>
      <c r="F149" s="174">
        <f t="shared" si="178"/>
        <v>30</v>
      </c>
      <c r="G149" s="160">
        <f aca="true" t="shared" si="192" ref="G149:G155">G17</f>
        <v>23.076923076923077</v>
      </c>
      <c r="H149" s="174">
        <f aca="true" t="shared" si="193" ref="H149:H155">H16</f>
        <v>0</v>
      </c>
      <c r="I149" s="176">
        <f t="shared" si="179"/>
        <v>23.076923076923077</v>
      </c>
      <c r="J149" s="178">
        <f t="shared" si="180"/>
        <v>15.766653527788728</v>
      </c>
      <c r="K149" s="160">
        <f t="shared" si="181"/>
        <v>20</v>
      </c>
      <c r="L149" s="160">
        <f aca="true" t="shared" si="194" ref="L149:L155">L17</f>
        <v>15.384615384615383</v>
      </c>
      <c r="M149" s="160">
        <f t="shared" si="182"/>
        <v>20</v>
      </c>
      <c r="N149" s="163">
        <f t="shared" si="183"/>
        <v>11.834319526627219</v>
      </c>
      <c r="O149" s="227"/>
      <c r="P149" s="227"/>
      <c r="Q149" s="227"/>
      <c r="R149" s="227"/>
      <c r="S149" s="227"/>
      <c r="T149" s="159">
        <f aca="true" t="shared" si="195" ref="T149:T155">T17</f>
        <v>2437.5765</v>
      </c>
      <c r="U149" s="160">
        <f aca="true" t="shared" si="196" ref="U149:U155">U17</f>
        <v>2668.5048</v>
      </c>
      <c r="V149" s="160">
        <f aca="true" t="shared" si="197" ref="V149:V155">V17</f>
        <v>320.73375</v>
      </c>
      <c r="W149" s="163">
        <f aca="true" t="shared" si="198" ref="W149:W155">W17</f>
        <v>2710.2001875</v>
      </c>
      <c r="X149" s="228"/>
      <c r="Y149" s="229">
        <f t="shared" si="184"/>
        <v>10522.205224999998</v>
      </c>
      <c r="Z149" s="179"/>
      <c r="AA149" s="179"/>
      <c r="AB149" s="179"/>
      <c r="AC149" s="160">
        <f t="shared" si="185"/>
        <v>3616.4512166666664</v>
      </c>
      <c r="AD149" s="160">
        <f t="shared" si="186"/>
        <v>15.454919729344729</v>
      </c>
      <c r="AE149" s="180">
        <f t="shared" si="187"/>
        <v>23.182379594017092</v>
      </c>
      <c r="AF149" s="180"/>
      <c r="AG149" s="160">
        <f t="shared" si="188"/>
        <v>3.6307182336182326</v>
      </c>
      <c r="AH149" s="160">
        <f t="shared" si="189"/>
        <v>7.261436467236465</v>
      </c>
      <c r="AI149" s="224">
        <f t="shared" si="190"/>
        <v>44.966688995726486</v>
      </c>
      <c r="AJ149" s="159">
        <f aca="true" t="shared" si="199" ref="AJ149:AJ155">AJ17</f>
        <v>38</v>
      </c>
      <c r="AK149" s="160">
        <f aca="true" t="shared" si="200" ref="AK149:AK155">AK17</f>
        <v>32</v>
      </c>
      <c r="AL149" s="160">
        <f aca="true" t="shared" si="201" ref="AL149:AL155">AL17</f>
        <v>5</v>
      </c>
      <c r="AM149" s="163">
        <f aca="true" t="shared" si="202" ref="AM149:AM155">AM17</f>
        <v>25</v>
      </c>
      <c r="AN149" s="178">
        <f aca="true" t="shared" si="203" ref="AN149:AN155">AN17</f>
        <v>15.45491972934473</v>
      </c>
      <c r="AO149" s="160">
        <f aca="true" t="shared" si="204" ref="AO149:AO155">AO17</f>
        <v>5.872869497150997</v>
      </c>
      <c r="AP149" s="160">
        <f aca="true" t="shared" si="205" ref="AP149:AP155">AP17</f>
        <v>4.945574313390313</v>
      </c>
      <c r="AQ149" s="160">
        <f aca="true" t="shared" si="206" ref="AQ149:AQ155">AQ17</f>
        <v>0.7727459864672365</v>
      </c>
      <c r="AR149" s="163">
        <f aca="true" t="shared" si="207" ref="AR149:AR155">AR17</f>
        <v>3.8637299323361822</v>
      </c>
      <c r="AS149" s="159">
        <f aca="true" t="shared" si="208" ref="AS149:AS158">AS84</f>
        <v>0</v>
      </c>
      <c r="AT149" s="160">
        <f aca="true" t="shared" si="209" ref="AT149:AT155">AT17</f>
        <v>8.809304245726496</v>
      </c>
      <c r="AU149" s="160">
        <f aca="true" t="shared" si="210" ref="AU149:AU155">AU17</f>
        <v>7.41836147008547</v>
      </c>
      <c r="AV149" s="160">
        <f aca="true" t="shared" si="211" ref="AV149:AV155">AV17</f>
        <v>1.1591189797008548</v>
      </c>
      <c r="AW149" s="163">
        <f aca="true" t="shared" si="212" ref="AW149:AW155">AW17</f>
        <v>5.795594898504273</v>
      </c>
      <c r="AX149" s="159">
        <f aca="true" t="shared" si="213" ref="AX149:AX158">AX84</f>
        <v>0</v>
      </c>
      <c r="AY149" s="159">
        <f aca="true" t="shared" si="214" ref="AY149:AY158">AY84</f>
        <v>0</v>
      </c>
      <c r="AZ149" s="159">
        <f aca="true" t="shared" si="215" ref="AZ149:AZ158">AZ84</f>
        <v>0</v>
      </c>
      <c r="BA149" s="159">
        <f aca="true" t="shared" si="216" ref="BA149:BA158">BA84</f>
        <v>0</v>
      </c>
      <c r="BB149" s="159">
        <f aca="true" t="shared" si="217" ref="BB149:BB158">BB84</f>
        <v>0</v>
      </c>
      <c r="BC149" s="159">
        <f aca="true" t="shared" si="218" ref="BC149:BC158">BC84</f>
        <v>0</v>
      </c>
      <c r="BD149" s="159">
        <f aca="true" t="shared" si="219" ref="BD149:BD158">BD84</f>
        <v>0</v>
      </c>
      <c r="BE149" s="159">
        <f aca="true" t="shared" si="220" ref="BE149:BE158">BE84</f>
        <v>0</v>
      </c>
      <c r="BF149" s="159">
        <f aca="true" t="shared" si="221" ref="BF149:BF158">BF84</f>
        <v>0</v>
      </c>
      <c r="BG149" s="159">
        <f aca="true" t="shared" si="222" ref="BG149:BG158">BG84</f>
        <v>0</v>
      </c>
      <c r="BH149" s="86"/>
    </row>
    <row r="150" spans="1:60" ht="15" hidden="1">
      <c r="A150" s="110" t="s">
        <v>64</v>
      </c>
      <c r="B150" s="172">
        <f t="shared" si="175"/>
        <v>3</v>
      </c>
      <c r="C150" s="162">
        <f t="shared" si="191"/>
        <v>85529</v>
      </c>
      <c r="D150" s="162">
        <f t="shared" si="176"/>
        <v>256587</v>
      </c>
      <c r="E150" s="226">
        <f t="shared" si="177"/>
        <v>19.4325689856199</v>
      </c>
      <c r="F150" s="174">
        <f t="shared" si="178"/>
        <v>25</v>
      </c>
      <c r="G150" s="160">
        <f t="shared" si="192"/>
        <v>19.23076923076923</v>
      </c>
      <c r="H150" s="174">
        <f t="shared" si="193"/>
        <v>30</v>
      </c>
      <c r="I150" s="176">
        <f t="shared" si="179"/>
        <v>19.23076923076923</v>
      </c>
      <c r="J150" s="178">
        <f t="shared" si="180"/>
        <v>12.955045990413264</v>
      </c>
      <c r="K150" s="160">
        <f t="shared" si="181"/>
        <v>16.666666666666668</v>
      </c>
      <c r="L150" s="160">
        <f t="shared" si="194"/>
        <v>12.820512820512821</v>
      </c>
      <c r="M150" s="160">
        <f t="shared" si="182"/>
        <v>16.666666666666668</v>
      </c>
      <c r="N150" s="163">
        <f t="shared" si="183"/>
        <v>9.861932938856015</v>
      </c>
      <c r="O150" s="227"/>
      <c r="P150" s="227"/>
      <c r="Q150" s="227"/>
      <c r="R150" s="227"/>
      <c r="S150" s="227"/>
      <c r="T150" s="159">
        <f t="shared" si="195"/>
        <v>2463.2351999999996</v>
      </c>
      <c r="U150" s="160">
        <f t="shared" si="196"/>
        <v>3802.6193399999997</v>
      </c>
      <c r="V150" s="160">
        <f t="shared" si="197"/>
        <v>384.8805</v>
      </c>
      <c r="W150" s="163">
        <f t="shared" si="198"/>
        <v>3252.2402250000005</v>
      </c>
      <c r="X150" s="228"/>
      <c r="Y150" s="229">
        <f t="shared" si="184"/>
        <v>12688.22715</v>
      </c>
      <c r="Z150" s="179"/>
      <c r="AA150" s="179"/>
      <c r="AB150" s="179"/>
      <c r="AC150" s="160">
        <f t="shared" si="185"/>
        <v>4401.32234</v>
      </c>
      <c r="AD150" s="160">
        <f t="shared" si="186"/>
        <v>18.809069829059826</v>
      </c>
      <c r="AE150" s="180">
        <f t="shared" si="187"/>
        <v>28.21360474358974</v>
      </c>
      <c r="AF150" s="180"/>
      <c r="AG150" s="160">
        <f t="shared" si="188"/>
        <v>4.334931367521368</v>
      </c>
      <c r="AH150" s="160">
        <f t="shared" si="189"/>
        <v>8.669862735042736</v>
      </c>
      <c r="AI150" s="224">
        <f t="shared" si="190"/>
        <v>54.22319294871795</v>
      </c>
      <c r="AJ150" s="159">
        <f t="shared" si="199"/>
        <v>32</v>
      </c>
      <c r="AK150" s="160">
        <f t="shared" si="200"/>
        <v>38</v>
      </c>
      <c r="AL150" s="160">
        <f t="shared" si="201"/>
        <v>5</v>
      </c>
      <c r="AM150" s="163">
        <f t="shared" si="202"/>
        <v>25</v>
      </c>
      <c r="AN150" s="178">
        <f t="shared" si="203"/>
        <v>18.809069829059826</v>
      </c>
      <c r="AO150" s="160">
        <f t="shared" si="204"/>
        <v>6.018902345299145</v>
      </c>
      <c r="AP150" s="160">
        <f t="shared" si="205"/>
        <v>7.147446535042734</v>
      </c>
      <c r="AQ150" s="160">
        <f t="shared" si="206"/>
        <v>0.9404534914529914</v>
      </c>
      <c r="AR150" s="163">
        <f t="shared" si="207"/>
        <v>4.7022674572649565</v>
      </c>
      <c r="AS150" s="159">
        <f t="shared" si="208"/>
        <v>0</v>
      </c>
      <c r="AT150" s="160">
        <f t="shared" si="209"/>
        <v>9.028353517948718</v>
      </c>
      <c r="AU150" s="160">
        <f t="shared" si="210"/>
        <v>10.721169802564102</v>
      </c>
      <c r="AV150" s="160">
        <f t="shared" si="211"/>
        <v>1.410680237179487</v>
      </c>
      <c r="AW150" s="163">
        <f t="shared" si="212"/>
        <v>7.053401185897435</v>
      </c>
      <c r="AX150" s="159">
        <f t="shared" si="213"/>
        <v>3.6307182336182326</v>
      </c>
      <c r="AY150" s="159">
        <f t="shared" si="214"/>
        <v>1.0166011054131052</v>
      </c>
      <c r="AZ150" s="159">
        <f t="shared" si="215"/>
        <v>1.343365746438746</v>
      </c>
      <c r="BA150" s="159">
        <f t="shared" si="216"/>
        <v>0.3630718233618233</v>
      </c>
      <c r="BB150" s="159">
        <f t="shared" si="217"/>
        <v>0.9076795584045582</v>
      </c>
      <c r="BC150" s="159">
        <f t="shared" si="218"/>
        <v>7.261436467236465</v>
      </c>
      <c r="BD150" s="159">
        <f t="shared" si="219"/>
        <v>2.0332022108262104</v>
      </c>
      <c r="BE150" s="159">
        <f t="shared" si="220"/>
        <v>2.686731492877492</v>
      </c>
      <c r="BF150" s="159">
        <f t="shared" si="221"/>
        <v>0.7261436467236466</v>
      </c>
      <c r="BG150" s="159">
        <f t="shared" si="222"/>
        <v>1.8153591168091163</v>
      </c>
      <c r="BH150" s="86"/>
    </row>
    <row r="151" spans="1:60" ht="15" hidden="1">
      <c r="A151" s="110" t="s">
        <v>65</v>
      </c>
      <c r="B151" s="172">
        <f t="shared" si="175"/>
        <v>2.75</v>
      </c>
      <c r="C151" s="162">
        <f t="shared" si="191"/>
        <v>85529</v>
      </c>
      <c r="D151" s="162">
        <f t="shared" si="176"/>
        <v>235204.75</v>
      </c>
      <c r="E151" s="226">
        <f t="shared" si="177"/>
        <v>20.38320423970648</v>
      </c>
      <c r="F151" s="174">
        <f t="shared" si="178"/>
        <v>25</v>
      </c>
      <c r="G151" s="160">
        <f t="shared" si="192"/>
        <v>19.23076923076923</v>
      </c>
      <c r="H151" s="174">
        <f t="shared" si="193"/>
        <v>25</v>
      </c>
      <c r="I151" s="176">
        <f t="shared" si="179"/>
        <v>19.23076923076923</v>
      </c>
      <c r="J151" s="178">
        <f t="shared" si="180"/>
        <v>13.588802826470985</v>
      </c>
      <c r="K151" s="160">
        <f t="shared" si="181"/>
        <v>16.666666666666668</v>
      </c>
      <c r="L151" s="160">
        <f t="shared" si="194"/>
        <v>12.820512820512821</v>
      </c>
      <c r="M151" s="160">
        <f t="shared" si="182"/>
        <v>16.666666666666668</v>
      </c>
      <c r="N151" s="163">
        <f t="shared" si="183"/>
        <v>9.861932938856015</v>
      </c>
      <c r="O151" s="227"/>
      <c r="P151" s="227"/>
      <c r="Q151" s="227"/>
      <c r="R151" s="227"/>
      <c r="S151" s="227"/>
      <c r="T151" s="159">
        <f t="shared" si="195"/>
        <v>3617.8767</v>
      </c>
      <c r="U151" s="160">
        <f t="shared" si="196"/>
        <v>1801.24074</v>
      </c>
      <c r="V151" s="160">
        <f t="shared" si="197"/>
        <v>769.761</v>
      </c>
      <c r="W151" s="163">
        <f t="shared" si="198"/>
        <v>3252.2402250000005</v>
      </c>
      <c r="X151" s="228"/>
      <c r="Y151" s="229">
        <f t="shared" si="184"/>
        <v>11199.167260000002</v>
      </c>
      <c r="Z151" s="179"/>
      <c r="AA151" s="179"/>
      <c r="AB151" s="179"/>
      <c r="AC151" s="160">
        <f t="shared" si="185"/>
        <v>4196.05274</v>
      </c>
      <c r="AD151" s="160">
        <f t="shared" si="186"/>
        <v>17.931849316239315</v>
      </c>
      <c r="AE151" s="180">
        <f t="shared" si="187"/>
        <v>26.897773974358973</v>
      </c>
      <c r="AF151" s="180"/>
      <c r="AG151" s="160">
        <f t="shared" si="188"/>
        <v>4.192383034188034</v>
      </c>
      <c r="AH151" s="160">
        <f t="shared" si="189"/>
        <v>8.384766068376068</v>
      </c>
      <c r="AI151" s="224">
        <f t="shared" si="190"/>
        <v>47.85968914529914</v>
      </c>
      <c r="AJ151" s="159">
        <f t="shared" si="199"/>
        <v>47</v>
      </c>
      <c r="AK151" s="160">
        <f t="shared" si="200"/>
        <v>18</v>
      </c>
      <c r="AL151" s="160">
        <f t="shared" si="201"/>
        <v>10</v>
      </c>
      <c r="AM151" s="163">
        <f t="shared" si="202"/>
        <v>25</v>
      </c>
      <c r="AN151" s="178">
        <f t="shared" si="203"/>
        <v>17.931849316239315</v>
      </c>
      <c r="AO151" s="160">
        <f t="shared" si="204"/>
        <v>8.427969178632477</v>
      </c>
      <c r="AP151" s="160">
        <f t="shared" si="205"/>
        <v>3.2277328769230764</v>
      </c>
      <c r="AQ151" s="160">
        <f t="shared" si="206"/>
        <v>1.7931849316239317</v>
      </c>
      <c r="AR151" s="163">
        <f t="shared" si="207"/>
        <v>4.482962329059829</v>
      </c>
      <c r="AS151" s="159">
        <f t="shared" si="208"/>
        <v>0</v>
      </c>
      <c r="AT151" s="160">
        <f t="shared" si="209"/>
        <v>12.641953767948717</v>
      </c>
      <c r="AU151" s="160">
        <f t="shared" si="210"/>
        <v>4.841599315384615</v>
      </c>
      <c r="AV151" s="160">
        <f t="shared" si="211"/>
        <v>2.6897773974358974</v>
      </c>
      <c r="AW151" s="163">
        <f t="shared" si="212"/>
        <v>6.724443493589743</v>
      </c>
      <c r="AX151" s="159">
        <f t="shared" si="213"/>
        <v>4.334931367521368</v>
      </c>
      <c r="AY151" s="159">
        <f t="shared" si="214"/>
        <v>1.7773218606837609</v>
      </c>
      <c r="AZ151" s="159">
        <f t="shared" si="215"/>
        <v>1.0403835282051284</v>
      </c>
      <c r="BA151" s="159">
        <f t="shared" si="216"/>
        <v>0.43349313675213685</v>
      </c>
      <c r="BB151" s="159">
        <f t="shared" si="217"/>
        <v>1.083732841880342</v>
      </c>
      <c r="BC151" s="159">
        <f t="shared" si="218"/>
        <v>8.669862735042736</v>
      </c>
      <c r="BD151" s="159">
        <f t="shared" si="219"/>
        <v>3.5546437213675217</v>
      </c>
      <c r="BE151" s="159">
        <f t="shared" si="220"/>
        <v>2.0807670564102567</v>
      </c>
      <c r="BF151" s="159">
        <f t="shared" si="221"/>
        <v>0.8669862735042737</v>
      </c>
      <c r="BG151" s="159">
        <f t="shared" si="222"/>
        <v>2.167465683760684</v>
      </c>
      <c r="BH151" s="86"/>
    </row>
    <row r="152" spans="1:60" ht="15" hidden="1">
      <c r="A152" s="110" t="s">
        <v>66</v>
      </c>
      <c r="B152" s="172">
        <f t="shared" si="175"/>
        <v>3</v>
      </c>
      <c r="C152" s="162">
        <f t="shared" si="191"/>
        <v>85529</v>
      </c>
      <c r="D152" s="162">
        <f t="shared" si="176"/>
        <v>256587</v>
      </c>
      <c r="E152" s="226">
        <f t="shared" si="177"/>
        <v>23.59418010224145</v>
      </c>
      <c r="F152" s="174">
        <f t="shared" si="178"/>
        <v>30</v>
      </c>
      <c r="G152" s="160">
        <f t="shared" si="192"/>
        <v>23.076923076923077</v>
      </c>
      <c r="H152" s="174">
        <f t="shared" si="193"/>
        <v>25</v>
      </c>
      <c r="I152" s="176">
        <f t="shared" si="179"/>
        <v>23.076923076923077</v>
      </c>
      <c r="J152" s="178">
        <f t="shared" si="180"/>
        <v>15.729453401494295</v>
      </c>
      <c r="K152" s="160">
        <f t="shared" si="181"/>
        <v>20</v>
      </c>
      <c r="L152" s="160">
        <f t="shared" si="194"/>
        <v>15.384615384615383</v>
      </c>
      <c r="M152" s="160">
        <f t="shared" si="182"/>
        <v>20</v>
      </c>
      <c r="N152" s="163">
        <f t="shared" si="183"/>
        <v>11.834319526627219</v>
      </c>
      <c r="O152" s="227"/>
      <c r="P152" s="227"/>
      <c r="Q152" s="227"/>
      <c r="R152" s="227"/>
      <c r="S152" s="227"/>
      <c r="T152" s="159">
        <f t="shared" si="195"/>
        <v>1411.2285</v>
      </c>
      <c r="U152" s="160">
        <f t="shared" si="196"/>
        <v>2751.8955750000005</v>
      </c>
      <c r="V152" s="160">
        <f t="shared" si="197"/>
        <v>1282.935</v>
      </c>
      <c r="W152" s="163">
        <f t="shared" si="198"/>
        <v>2710.2001875</v>
      </c>
      <c r="X152" s="228"/>
      <c r="Y152" s="229">
        <f t="shared" si="184"/>
        <v>10663.328075</v>
      </c>
      <c r="Z152" s="179"/>
      <c r="AA152" s="179"/>
      <c r="AB152" s="179"/>
      <c r="AC152" s="160">
        <f t="shared" si="185"/>
        <v>3625.0041166666665</v>
      </c>
      <c r="AD152" s="160">
        <f t="shared" si="186"/>
        <v>15.491470584045583</v>
      </c>
      <c r="AE152" s="180">
        <f t="shared" si="187"/>
        <v>23.237205876068373</v>
      </c>
      <c r="AF152" s="180"/>
      <c r="AG152" s="160">
        <f t="shared" si="188"/>
        <v>3.72209537037037</v>
      </c>
      <c r="AH152" s="160">
        <f t="shared" si="189"/>
        <v>7.44419074074074</v>
      </c>
      <c r="AI152" s="224">
        <f t="shared" si="190"/>
        <v>45.56977809829059</v>
      </c>
      <c r="AJ152" s="159">
        <f t="shared" si="199"/>
        <v>22</v>
      </c>
      <c r="AK152" s="160">
        <f t="shared" si="200"/>
        <v>33</v>
      </c>
      <c r="AL152" s="160">
        <f t="shared" si="201"/>
        <v>20</v>
      </c>
      <c r="AM152" s="163">
        <f t="shared" si="202"/>
        <v>25</v>
      </c>
      <c r="AN152" s="178">
        <f t="shared" si="203"/>
        <v>15.491470584045583</v>
      </c>
      <c r="AO152" s="160">
        <f t="shared" si="204"/>
        <v>3.4081235284900284</v>
      </c>
      <c r="AP152" s="160">
        <f t="shared" si="205"/>
        <v>5.112185292735043</v>
      </c>
      <c r="AQ152" s="160">
        <f t="shared" si="206"/>
        <v>3.0982941168091167</v>
      </c>
      <c r="AR152" s="163">
        <f t="shared" si="207"/>
        <v>3.8728676460113958</v>
      </c>
      <c r="AS152" s="159">
        <f t="shared" si="208"/>
        <v>0</v>
      </c>
      <c r="AT152" s="160">
        <f t="shared" si="209"/>
        <v>5.112185292735042</v>
      </c>
      <c r="AU152" s="160">
        <f t="shared" si="210"/>
        <v>7.6682779391025635</v>
      </c>
      <c r="AV152" s="160">
        <f t="shared" si="211"/>
        <v>4.647441175213674</v>
      </c>
      <c r="AW152" s="163">
        <f t="shared" si="212"/>
        <v>5.809301469017093</v>
      </c>
      <c r="AX152" s="159">
        <f t="shared" si="213"/>
        <v>4.192383034188034</v>
      </c>
      <c r="AY152" s="159">
        <f t="shared" si="214"/>
        <v>0.6707812854700855</v>
      </c>
      <c r="AZ152" s="159">
        <f t="shared" si="215"/>
        <v>2.054267686752137</v>
      </c>
      <c r="BA152" s="159">
        <f t="shared" si="216"/>
        <v>0.4192383034188034</v>
      </c>
      <c r="BB152" s="159">
        <f t="shared" si="217"/>
        <v>1.0480957585470085</v>
      </c>
      <c r="BC152" s="159">
        <f t="shared" si="218"/>
        <v>8.384766068376068</v>
      </c>
      <c r="BD152" s="159">
        <f t="shared" si="219"/>
        <v>1.341562570940171</v>
      </c>
      <c r="BE152" s="159">
        <f t="shared" si="220"/>
        <v>4.108535373504274</v>
      </c>
      <c r="BF152" s="159">
        <f t="shared" si="221"/>
        <v>0.8384766068376068</v>
      </c>
      <c r="BG152" s="159">
        <f t="shared" si="222"/>
        <v>2.096191517094017</v>
      </c>
      <c r="BH152" s="86"/>
    </row>
    <row r="153" spans="1:60" ht="15" hidden="1">
      <c r="A153" s="110" t="s">
        <v>66</v>
      </c>
      <c r="B153" s="172">
        <f t="shared" si="175"/>
        <v>3</v>
      </c>
      <c r="C153" s="162">
        <f t="shared" si="191"/>
        <v>85529</v>
      </c>
      <c r="D153" s="162">
        <f t="shared" si="176"/>
        <v>256587</v>
      </c>
      <c r="E153" s="226">
        <f t="shared" si="177"/>
        <v>22.94455066921606</v>
      </c>
      <c r="F153" s="174">
        <f t="shared" si="178"/>
        <v>30</v>
      </c>
      <c r="G153" s="160">
        <f t="shared" si="192"/>
        <v>23.076923076923077</v>
      </c>
      <c r="H153" s="174">
        <f t="shared" si="193"/>
        <v>30</v>
      </c>
      <c r="I153" s="176">
        <f t="shared" si="179"/>
        <v>23.076923076923077</v>
      </c>
      <c r="J153" s="178">
        <f t="shared" si="180"/>
        <v>15.296367112810705</v>
      </c>
      <c r="K153" s="160">
        <f t="shared" si="181"/>
        <v>20</v>
      </c>
      <c r="L153" s="160">
        <f t="shared" si="194"/>
        <v>15.384615384615383</v>
      </c>
      <c r="M153" s="160">
        <f t="shared" si="182"/>
        <v>20</v>
      </c>
      <c r="N153" s="163">
        <f t="shared" si="183"/>
        <v>11.834319526627219</v>
      </c>
      <c r="O153" s="227"/>
      <c r="P153" s="227"/>
      <c r="Q153" s="227"/>
      <c r="R153" s="227"/>
      <c r="S153" s="227"/>
      <c r="T153" s="159">
        <f t="shared" si="195"/>
        <v>1603.66875</v>
      </c>
      <c r="U153" s="160">
        <f t="shared" si="196"/>
        <v>3752.584875</v>
      </c>
      <c r="V153" s="160">
        <f t="shared" si="197"/>
        <v>320.73375</v>
      </c>
      <c r="W153" s="163">
        <f t="shared" si="198"/>
        <v>2710.2001875</v>
      </c>
      <c r="X153" s="228"/>
      <c r="Y153" s="229">
        <f t="shared" si="184"/>
        <v>10753.133525000001</v>
      </c>
      <c r="Z153" s="179"/>
      <c r="AA153" s="179"/>
      <c r="AB153" s="179"/>
      <c r="AC153" s="160">
        <f t="shared" si="185"/>
        <v>3727.638916666667</v>
      </c>
      <c r="AD153" s="160">
        <f t="shared" si="186"/>
        <v>15.93008084045584</v>
      </c>
      <c r="AE153" s="180">
        <f t="shared" si="187"/>
        <v>23.89512126068376</v>
      </c>
      <c r="AF153" s="180"/>
      <c r="AG153" s="160">
        <f t="shared" si="188"/>
        <v>3.6764068019943017</v>
      </c>
      <c r="AH153" s="160">
        <f t="shared" si="189"/>
        <v>7.352813603988603</v>
      </c>
      <c r="AI153" s="224">
        <f t="shared" si="190"/>
        <v>45.95356207264957</v>
      </c>
      <c r="AJ153" s="159">
        <f t="shared" si="199"/>
        <v>25</v>
      </c>
      <c r="AK153" s="160">
        <f t="shared" si="200"/>
        <v>45</v>
      </c>
      <c r="AL153" s="160">
        <f t="shared" si="201"/>
        <v>5</v>
      </c>
      <c r="AM153" s="163">
        <f t="shared" si="202"/>
        <v>25</v>
      </c>
      <c r="AN153" s="178">
        <f t="shared" si="203"/>
        <v>15.93008084045584</v>
      </c>
      <c r="AO153" s="160">
        <f t="shared" si="204"/>
        <v>3.98252021011396</v>
      </c>
      <c r="AP153" s="160">
        <f t="shared" si="205"/>
        <v>7.168536378205128</v>
      </c>
      <c r="AQ153" s="160">
        <f t="shared" si="206"/>
        <v>0.796504042022792</v>
      </c>
      <c r="AR153" s="163">
        <f t="shared" si="207"/>
        <v>3.98252021011396</v>
      </c>
      <c r="AS153" s="159">
        <f t="shared" si="208"/>
        <v>0</v>
      </c>
      <c r="AT153" s="160">
        <f t="shared" si="209"/>
        <v>5.97378031517094</v>
      </c>
      <c r="AU153" s="160">
        <f t="shared" si="210"/>
        <v>10.752804567307692</v>
      </c>
      <c r="AV153" s="160">
        <f t="shared" si="211"/>
        <v>1.194756063034188</v>
      </c>
      <c r="AW153" s="163">
        <f t="shared" si="212"/>
        <v>5.97378031517094</v>
      </c>
      <c r="AX153" s="159">
        <f t="shared" si="213"/>
        <v>3.72209537037037</v>
      </c>
      <c r="AY153" s="159">
        <f t="shared" si="214"/>
        <v>0.7816400277777776</v>
      </c>
      <c r="AZ153" s="159">
        <f t="shared" si="215"/>
        <v>1.6377219629629627</v>
      </c>
      <c r="BA153" s="159">
        <f t="shared" si="216"/>
        <v>0.372209537037037</v>
      </c>
      <c r="BB153" s="159">
        <f t="shared" si="217"/>
        <v>0.9305238425925925</v>
      </c>
      <c r="BC153" s="159">
        <f t="shared" si="218"/>
        <v>7.44419074074074</v>
      </c>
      <c r="BD153" s="159">
        <f t="shared" si="219"/>
        <v>1.5632800555555553</v>
      </c>
      <c r="BE153" s="159">
        <f t="shared" si="220"/>
        <v>3.2754439259259254</v>
      </c>
      <c r="BF153" s="159">
        <f t="shared" si="221"/>
        <v>0.744419074074074</v>
      </c>
      <c r="BG153" s="159">
        <f t="shared" si="222"/>
        <v>1.861047685185185</v>
      </c>
      <c r="BH153" s="86"/>
    </row>
    <row r="154" spans="1:60" ht="15" hidden="1">
      <c r="A154" s="110" t="s">
        <v>67</v>
      </c>
      <c r="B154" s="172">
        <f t="shared" si="175"/>
        <v>8.5</v>
      </c>
      <c r="C154" s="162">
        <f t="shared" si="191"/>
        <v>85529</v>
      </c>
      <c r="D154" s="162">
        <f t="shared" si="176"/>
        <v>726996.5</v>
      </c>
      <c r="E154" s="226">
        <f t="shared" si="177"/>
        <v>19.896538002387587</v>
      </c>
      <c r="F154" s="174">
        <f t="shared" si="178"/>
        <v>25</v>
      </c>
      <c r="G154" s="160">
        <f t="shared" si="192"/>
        <v>19.23076923076923</v>
      </c>
      <c r="H154" s="174">
        <f t="shared" si="193"/>
        <v>30</v>
      </c>
      <c r="I154" s="176">
        <f t="shared" si="179"/>
        <v>19.23076923076923</v>
      </c>
      <c r="J154" s="178">
        <f t="shared" si="180"/>
        <v>13.26435866825839</v>
      </c>
      <c r="K154" s="160">
        <f t="shared" si="181"/>
        <v>16.666666666666668</v>
      </c>
      <c r="L154" s="160">
        <f t="shared" si="194"/>
        <v>12.820512820512821</v>
      </c>
      <c r="M154" s="160">
        <f t="shared" si="182"/>
        <v>16.666666666666668</v>
      </c>
      <c r="N154" s="163">
        <f t="shared" si="183"/>
        <v>9.861932938856015</v>
      </c>
      <c r="O154" s="227"/>
      <c r="P154" s="227"/>
      <c r="Q154" s="227"/>
      <c r="R154" s="227"/>
      <c r="S154" s="227"/>
      <c r="T154" s="159">
        <f t="shared" si="195"/>
        <v>9160.1559</v>
      </c>
      <c r="U154" s="160">
        <f t="shared" si="196"/>
        <v>7938.801779999999</v>
      </c>
      <c r="V154" s="160">
        <f t="shared" si="197"/>
        <v>1090.4947499999998</v>
      </c>
      <c r="W154" s="163">
        <f t="shared" si="198"/>
        <v>9214.680637500001</v>
      </c>
      <c r="X154" s="228"/>
      <c r="Y154" s="229">
        <f t="shared" si="184"/>
        <v>35208.440495</v>
      </c>
      <c r="Z154" s="179"/>
      <c r="AA154" s="179"/>
      <c r="AB154" s="179"/>
      <c r="AC154" s="160">
        <f t="shared" si="185"/>
        <v>4298.68754</v>
      </c>
      <c r="AD154" s="160">
        <f t="shared" si="186"/>
        <v>18.370459572649573</v>
      </c>
      <c r="AE154" s="180">
        <f t="shared" si="187"/>
        <v>27.55568935897436</v>
      </c>
      <c r="AF154" s="180"/>
      <c r="AG154" s="160">
        <f t="shared" si="188"/>
        <v>4.258174572649573</v>
      </c>
      <c r="AH154" s="160">
        <f t="shared" si="189"/>
        <v>8.516349145299147</v>
      </c>
      <c r="AI154" s="224">
        <f t="shared" si="190"/>
        <v>150.46342091880342</v>
      </c>
      <c r="AJ154" s="159">
        <f t="shared" si="199"/>
        <v>42</v>
      </c>
      <c r="AK154" s="160">
        <f t="shared" si="200"/>
        <v>28</v>
      </c>
      <c r="AL154" s="160">
        <f t="shared" si="201"/>
        <v>5</v>
      </c>
      <c r="AM154" s="163">
        <f t="shared" si="202"/>
        <v>25</v>
      </c>
      <c r="AN154" s="178">
        <f t="shared" si="203"/>
        <v>18.370459572649573</v>
      </c>
      <c r="AO154" s="160">
        <f t="shared" si="204"/>
        <v>7.71559302051282</v>
      </c>
      <c r="AP154" s="160">
        <f t="shared" si="205"/>
        <v>5.143728680341881</v>
      </c>
      <c r="AQ154" s="160">
        <f t="shared" si="206"/>
        <v>0.9185229786324787</v>
      </c>
      <c r="AR154" s="163">
        <f t="shared" si="207"/>
        <v>4.592614893162393</v>
      </c>
      <c r="AS154" s="159">
        <f t="shared" si="208"/>
        <v>0</v>
      </c>
      <c r="AT154" s="160">
        <f t="shared" si="209"/>
        <v>11.57338953076923</v>
      </c>
      <c r="AU154" s="160">
        <f t="shared" si="210"/>
        <v>7.715593020512821</v>
      </c>
      <c r="AV154" s="160">
        <f t="shared" si="211"/>
        <v>1.3777844679487181</v>
      </c>
      <c r="AW154" s="163">
        <f t="shared" si="212"/>
        <v>6.88892233974359</v>
      </c>
      <c r="AX154" s="159">
        <f t="shared" si="213"/>
        <v>3.676406801994302</v>
      </c>
      <c r="AY154" s="159">
        <f t="shared" si="214"/>
        <v>1.2867423806980056</v>
      </c>
      <c r="AZ154" s="159">
        <f t="shared" si="215"/>
        <v>1.1029220405982905</v>
      </c>
      <c r="BA154" s="159">
        <f t="shared" si="216"/>
        <v>0.3676406801994302</v>
      </c>
      <c r="BB154" s="159">
        <f t="shared" si="217"/>
        <v>0.9191017004985754</v>
      </c>
      <c r="BC154" s="159">
        <f t="shared" si="218"/>
        <v>7.352813603988604</v>
      </c>
      <c r="BD154" s="159">
        <f t="shared" si="219"/>
        <v>2.5734847613960112</v>
      </c>
      <c r="BE154" s="159">
        <f t="shared" si="220"/>
        <v>2.205844081196581</v>
      </c>
      <c r="BF154" s="159">
        <f t="shared" si="221"/>
        <v>0.7352813603988604</v>
      </c>
      <c r="BG154" s="159">
        <f t="shared" si="222"/>
        <v>1.8382034009971508</v>
      </c>
      <c r="BH154" s="86"/>
    </row>
    <row r="155" spans="1:60" ht="15" hidden="1">
      <c r="A155" s="110" t="s">
        <v>68</v>
      </c>
      <c r="B155" s="172">
        <f t="shared" si="175"/>
        <v>2</v>
      </c>
      <c r="C155" s="162">
        <f t="shared" si="191"/>
        <v>85529</v>
      </c>
      <c r="D155" s="162">
        <f t="shared" si="176"/>
        <v>171058</v>
      </c>
      <c r="E155" s="226">
        <f t="shared" si="177"/>
        <v>20.987174504469493</v>
      </c>
      <c r="F155" s="174">
        <f t="shared" si="178"/>
        <v>27</v>
      </c>
      <c r="G155" s="160">
        <f t="shared" si="192"/>
        <v>20.76923076923077</v>
      </c>
      <c r="H155" s="174">
        <f t="shared" si="193"/>
        <v>25</v>
      </c>
      <c r="I155" s="176">
        <f t="shared" si="179"/>
        <v>20.76923076923077</v>
      </c>
      <c r="J155" s="178">
        <f t="shared" si="180"/>
        <v>13.991449669646329</v>
      </c>
      <c r="K155" s="160">
        <f t="shared" si="181"/>
        <v>18</v>
      </c>
      <c r="L155" s="160">
        <f t="shared" si="194"/>
        <v>13.846153846153845</v>
      </c>
      <c r="M155" s="160">
        <f t="shared" si="182"/>
        <v>18</v>
      </c>
      <c r="N155" s="163">
        <f t="shared" si="183"/>
        <v>10.650887573964498</v>
      </c>
      <c r="O155" s="227"/>
      <c r="P155" s="227"/>
      <c r="Q155" s="227"/>
      <c r="R155" s="227"/>
      <c r="S155" s="227"/>
      <c r="T155" s="159">
        <f t="shared" si="195"/>
        <v>1520.5155555555555</v>
      </c>
      <c r="U155" s="160">
        <f t="shared" si="196"/>
        <v>2347.2958888888893</v>
      </c>
      <c r="V155" s="160">
        <f t="shared" si="197"/>
        <v>237.58055555555555</v>
      </c>
      <c r="W155" s="163">
        <f t="shared" si="198"/>
        <v>2007.5556944444443</v>
      </c>
      <c r="X155" s="228"/>
      <c r="Y155" s="229">
        <f t="shared" si="184"/>
        <v>7851.245425925926</v>
      </c>
      <c r="Z155" s="179"/>
      <c r="AA155" s="179"/>
      <c r="AB155" s="179"/>
      <c r="AC155" s="160">
        <f t="shared" si="185"/>
        <v>4075.2984629629623</v>
      </c>
      <c r="AD155" s="160">
        <f t="shared" si="186"/>
        <v>17.415805397277616</v>
      </c>
      <c r="AE155" s="180">
        <f t="shared" si="187"/>
        <v>26.123708095916424</v>
      </c>
      <c r="AF155" s="180"/>
      <c r="AG155" s="160">
        <f t="shared" si="188"/>
        <v>4.034131370686927</v>
      </c>
      <c r="AH155" s="160">
        <f t="shared" si="189"/>
        <v>8.068262741373854</v>
      </c>
      <c r="AI155" s="224">
        <f t="shared" si="190"/>
        <v>33.55233088002532</v>
      </c>
      <c r="AJ155" s="159">
        <f t="shared" si="199"/>
        <v>32</v>
      </c>
      <c r="AK155" s="160">
        <f t="shared" si="200"/>
        <v>38</v>
      </c>
      <c r="AL155" s="160">
        <f t="shared" si="201"/>
        <v>5</v>
      </c>
      <c r="AM155" s="163">
        <f t="shared" si="202"/>
        <v>25</v>
      </c>
      <c r="AN155" s="178">
        <f t="shared" si="203"/>
        <v>17.415805397277616</v>
      </c>
      <c r="AO155" s="160">
        <f t="shared" si="204"/>
        <v>5.5730577271288375</v>
      </c>
      <c r="AP155" s="160">
        <f t="shared" si="205"/>
        <v>6.618006050965494</v>
      </c>
      <c r="AQ155" s="160">
        <f t="shared" si="206"/>
        <v>0.8707902698638809</v>
      </c>
      <c r="AR155" s="163">
        <f t="shared" si="207"/>
        <v>4.353951349319404</v>
      </c>
      <c r="AS155" s="159">
        <f t="shared" si="208"/>
        <v>0</v>
      </c>
      <c r="AT155" s="160">
        <f t="shared" si="209"/>
        <v>8.359586590693256</v>
      </c>
      <c r="AU155" s="160">
        <f t="shared" si="210"/>
        <v>9.927009076448241</v>
      </c>
      <c r="AV155" s="160">
        <f t="shared" si="211"/>
        <v>1.3061854047958212</v>
      </c>
      <c r="AW155" s="163">
        <f t="shared" si="212"/>
        <v>6.530927023979106</v>
      </c>
      <c r="AX155" s="159">
        <f t="shared" si="213"/>
        <v>4.258174572649573</v>
      </c>
      <c r="AY155" s="159">
        <f t="shared" si="214"/>
        <v>1.1071253888888892</v>
      </c>
      <c r="AZ155" s="159">
        <f t="shared" si="215"/>
        <v>1.6606880833333337</v>
      </c>
      <c r="BA155" s="159">
        <f t="shared" si="216"/>
        <v>0.42581745726495734</v>
      </c>
      <c r="BB155" s="159">
        <f t="shared" si="217"/>
        <v>1.0645436431623934</v>
      </c>
      <c r="BC155" s="159">
        <f t="shared" si="218"/>
        <v>8.516349145299147</v>
      </c>
      <c r="BD155" s="159">
        <f t="shared" si="219"/>
        <v>2.2142507777777785</v>
      </c>
      <c r="BE155" s="159">
        <f t="shared" si="220"/>
        <v>3.3213761666666675</v>
      </c>
      <c r="BF155" s="159">
        <f t="shared" si="221"/>
        <v>0.8516349145299147</v>
      </c>
      <c r="BG155" s="159">
        <f t="shared" si="222"/>
        <v>2.1290872863247867</v>
      </c>
      <c r="BH155" s="86"/>
    </row>
    <row r="156" spans="1:60" ht="15" hidden="1">
      <c r="A156" s="110" t="s">
        <v>69</v>
      </c>
      <c r="B156" s="172">
        <f t="shared" si="175"/>
        <v>2</v>
      </c>
      <c r="C156" s="162">
        <f t="shared" si="191"/>
        <v>85529</v>
      </c>
      <c r="D156" s="162">
        <f t="shared" si="176"/>
        <v>171058</v>
      </c>
      <c r="E156" s="226">
        <f t="shared" si="177"/>
        <v>15.615384615384615</v>
      </c>
      <c r="F156" s="174">
        <f aca="true" t="shared" si="223" ref="F156:H158">F91</f>
        <v>29</v>
      </c>
      <c r="G156" s="174">
        <f t="shared" si="223"/>
        <v>14</v>
      </c>
      <c r="H156" s="174">
        <f t="shared" si="223"/>
        <v>29</v>
      </c>
      <c r="I156" s="176">
        <f t="shared" si="179"/>
        <v>14</v>
      </c>
      <c r="J156" s="178">
        <f aca="true" t="shared" si="224" ref="J156:N158">J91</f>
        <v>11.11111111111111</v>
      </c>
      <c r="K156" s="160">
        <f t="shared" si="224"/>
        <v>20</v>
      </c>
      <c r="L156" s="160">
        <f t="shared" si="224"/>
        <v>10</v>
      </c>
      <c r="M156" s="160">
        <f t="shared" si="224"/>
        <v>19.333333333333332</v>
      </c>
      <c r="N156" s="163">
        <f t="shared" si="224"/>
        <v>9.333333333333334</v>
      </c>
      <c r="O156" s="227"/>
      <c r="P156" s="227"/>
      <c r="Q156" s="227"/>
      <c r="R156" s="227"/>
      <c r="S156" s="227"/>
      <c r="T156" s="159">
        <f aca="true" t="shared" si="225" ref="T156:W158">T91</f>
        <v>855.29</v>
      </c>
      <c r="U156" s="160">
        <f t="shared" si="225"/>
        <v>6842.32</v>
      </c>
      <c r="V156" s="160">
        <f t="shared" si="225"/>
        <v>0</v>
      </c>
      <c r="W156" s="163">
        <f t="shared" si="225"/>
        <v>0</v>
      </c>
      <c r="X156" s="228"/>
      <c r="Y156" s="229">
        <f t="shared" si="184"/>
        <v>10954.453201970444</v>
      </c>
      <c r="Z156" s="179"/>
      <c r="AA156" s="179"/>
      <c r="AB156" s="179"/>
      <c r="AC156" s="160">
        <f aca="true" t="shared" si="226" ref="AC156:AE158">AC91</f>
        <v>5477.226600985222</v>
      </c>
      <c r="AD156" s="160">
        <f t="shared" si="226"/>
        <v>23.40695128626163</v>
      </c>
      <c r="AE156" s="180">
        <f t="shared" si="226"/>
        <v>35.110426929392446</v>
      </c>
      <c r="AF156" s="180"/>
      <c r="AG156" s="160">
        <f t="shared" si="188"/>
        <v>5.851737821565408</v>
      </c>
      <c r="AH156" s="160">
        <f t="shared" si="189"/>
        <v>11.703475643130815</v>
      </c>
      <c r="AI156" s="224">
        <f t="shared" si="190"/>
        <v>46.81390257252326</v>
      </c>
      <c r="AJ156" s="159">
        <f aca="true" t="shared" si="227" ref="AJ156:AR156">AJ91</f>
        <v>20</v>
      </c>
      <c r="AK156" s="160">
        <f t="shared" si="227"/>
        <v>80</v>
      </c>
      <c r="AL156" s="160">
        <f t="shared" si="227"/>
        <v>0</v>
      </c>
      <c r="AM156" s="163">
        <f t="shared" si="227"/>
        <v>0</v>
      </c>
      <c r="AN156" s="178">
        <f t="shared" si="227"/>
        <v>23.40695128626163</v>
      </c>
      <c r="AO156" s="160">
        <f t="shared" si="227"/>
        <v>4.6813902572523265</v>
      </c>
      <c r="AP156" s="160">
        <f t="shared" si="227"/>
        <v>18.725561029009306</v>
      </c>
      <c r="AQ156" s="160">
        <f t="shared" si="227"/>
        <v>0</v>
      </c>
      <c r="AR156" s="163">
        <f t="shared" si="227"/>
        <v>0</v>
      </c>
      <c r="AS156" s="159">
        <f t="shared" si="208"/>
        <v>0</v>
      </c>
      <c r="AT156" s="160">
        <f aca="true" t="shared" si="228" ref="AT156:AW158">AT91</f>
        <v>0</v>
      </c>
      <c r="AU156" s="160">
        <f t="shared" si="228"/>
        <v>0</v>
      </c>
      <c r="AV156" s="160">
        <f t="shared" si="228"/>
        <v>0</v>
      </c>
      <c r="AW156" s="163">
        <f t="shared" si="228"/>
        <v>0</v>
      </c>
      <c r="AX156" s="159">
        <f t="shared" si="213"/>
        <v>4.034131370686927</v>
      </c>
      <c r="AY156" s="159">
        <f t="shared" si="214"/>
        <v>0.8068262741373854</v>
      </c>
      <c r="AZ156" s="159">
        <f t="shared" si="215"/>
        <v>3.2273050965495416</v>
      </c>
      <c r="BA156" s="159">
        <f t="shared" si="216"/>
        <v>0</v>
      </c>
      <c r="BB156" s="159">
        <f t="shared" si="217"/>
        <v>0</v>
      </c>
      <c r="BC156" s="159">
        <f t="shared" si="218"/>
        <v>8.068262741373854</v>
      </c>
      <c r="BD156" s="159">
        <f t="shared" si="219"/>
        <v>1.6136525482747708</v>
      </c>
      <c r="BE156" s="159">
        <f t="shared" si="220"/>
        <v>6.454610193099083</v>
      </c>
      <c r="BF156" s="159">
        <f t="shared" si="221"/>
        <v>0</v>
      </c>
      <c r="BG156" s="159">
        <f t="shared" si="222"/>
        <v>0</v>
      </c>
      <c r="BH156" s="86"/>
    </row>
    <row r="157" spans="1:60" ht="15" hidden="1">
      <c r="A157" s="110" t="s">
        <v>70</v>
      </c>
      <c r="B157" s="172">
        <f t="shared" si="175"/>
        <v>1</v>
      </c>
      <c r="C157" s="162">
        <f t="shared" si="191"/>
        <v>85529</v>
      </c>
      <c r="D157" s="162">
        <f t="shared" si="176"/>
        <v>85529</v>
      </c>
      <c r="E157" s="226">
        <f t="shared" si="177"/>
        <v>22.22627737226277</v>
      </c>
      <c r="F157" s="174">
        <f t="shared" si="223"/>
        <v>29</v>
      </c>
      <c r="G157" s="174">
        <f t="shared" si="223"/>
        <v>21</v>
      </c>
      <c r="H157" s="174">
        <f t="shared" si="223"/>
        <v>29</v>
      </c>
      <c r="I157" s="176">
        <f t="shared" si="179"/>
        <v>21</v>
      </c>
      <c r="J157" s="178">
        <f t="shared" si="224"/>
        <v>16.129032258064516</v>
      </c>
      <c r="K157" s="160">
        <f t="shared" si="224"/>
        <v>20</v>
      </c>
      <c r="L157" s="160">
        <f t="shared" si="224"/>
        <v>15.384615384615383</v>
      </c>
      <c r="M157" s="160">
        <f t="shared" si="224"/>
        <v>19.333333333333332</v>
      </c>
      <c r="N157" s="163">
        <f t="shared" si="224"/>
        <v>14</v>
      </c>
      <c r="O157" s="227"/>
      <c r="P157" s="227"/>
      <c r="Q157" s="227"/>
      <c r="R157" s="227"/>
      <c r="S157" s="227"/>
      <c r="T157" s="159">
        <f t="shared" si="225"/>
        <v>427.645</v>
      </c>
      <c r="U157" s="160">
        <f t="shared" si="225"/>
        <v>2223.754</v>
      </c>
      <c r="V157" s="160">
        <f t="shared" si="225"/>
        <v>0</v>
      </c>
      <c r="W157" s="160">
        <f t="shared" si="225"/>
        <v>0</v>
      </c>
      <c r="X157" s="228"/>
      <c r="Y157" s="229">
        <f t="shared" si="184"/>
        <v>3848.1027914614124</v>
      </c>
      <c r="Z157" s="179"/>
      <c r="AA157" s="179"/>
      <c r="AB157" s="179"/>
      <c r="AC157" s="160">
        <f t="shared" si="226"/>
        <v>3848.1027914614124</v>
      </c>
      <c r="AD157" s="160">
        <f t="shared" si="226"/>
        <v>16.44488372419407</v>
      </c>
      <c r="AE157" s="180">
        <f t="shared" si="226"/>
        <v>24.667325586291106</v>
      </c>
      <c r="AF157" s="180"/>
      <c r="AG157" s="160">
        <f t="shared" si="188"/>
        <v>4.111220931048518</v>
      </c>
      <c r="AH157" s="160">
        <f t="shared" si="189"/>
        <v>8.222441862097035</v>
      </c>
      <c r="AI157" s="224">
        <f t="shared" si="190"/>
        <v>16.44488372419407</v>
      </c>
      <c r="AJ157" s="159">
        <f aca="true" t="shared" si="229" ref="AJ157:AR157">AJ92</f>
        <v>20</v>
      </c>
      <c r="AK157" s="160">
        <f t="shared" si="229"/>
        <v>80</v>
      </c>
      <c r="AL157" s="160">
        <f t="shared" si="229"/>
        <v>0</v>
      </c>
      <c r="AM157" s="160">
        <f t="shared" si="229"/>
        <v>0</v>
      </c>
      <c r="AN157" s="160">
        <f t="shared" si="229"/>
        <v>16.44488372419407</v>
      </c>
      <c r="AO157" s="160">
        <f t="shared" si="229"/>
        <v>3.2889767448388145</v>
      </c>
      <c r="AP157" s="160">
        <f t="shared" si="229"/>
        <v>13.155906979355258</v>
      </c>
      <c r="AQ157" s="160">
        <f t="shared" si="229"/>
        <v>0</v>
      </c>
      <c r="AR157" s="160">
        <f t="shared" si="229"/>
        <v>0</v>
      </c>
      <c r="AS157" s="160">
        <f t="shared" si="208"/>
        <v>0</v>
      </c>
      <c r="AT157" s="160">
        <f t="shared" si="228"/>
        <v>0</v>
      </c>
      <c r="AU157" s="160">
        <f t="shared" si="228"/>
        <v>0</v>
      </c>
      <c r="AV157" s="160">
        <f t="shared" si="228"/>
        <v>0</v>
      </c>
      <c r="AW157" s="160">
        <f t="shared" si="228"/>
        <v>0</v>
      </c>
      <c r="AX157" s="159">
        <f t="shared" si="213"/>
        <v>5.851737821565408</v>
      </c>
      <c r="AY157" s="159">
        <f t="shared" si="214"/>
        <v>1.1703475643130816</v>
      </c>
      <c r="AZ157" s="159">
        <f t="shared" si="215"/>
        <v>4.6813902572523265</v>
      </c>
      <c r="BA157" s="159">
        <f t="shared" si="216"/>
        <v>0</v>
      </c>
      <c r="BB157" s="159">
        <f t="shared" si="217"/>
        <v>0</v>
      </c>
      <c r="BC157" s="159">
        <f t="shared" si="218"/>
        <v>11.703475643130815</v>
      </c>
      <c r="BD157" s="159">
        <f t="shared" si="219"/>
        <v>2.3406951286261632</v>
      </c>
      <c r="BE157" s="159">
        <f t="shared" si="220"/>
        <v>9.362780514504653</v>
      </c>
      <c r="BF157" s="159">
        <f t="shared" si="221"/>
        <v>0</v>
      </c>
      <c r="BG157" s="159">
        <f t="shared" si="222"/>
        <v>0</v>
      </c>
      <c r="BH157" s="86"/>
    </row>
    <row r="158" spans="1:60" ht="15" hidden="1">
      <c r="A158" s="134" t="s">
        <v>71</v>
      </c>
      <c r="B158" s="172">
        <f t="shared" si="175"/>
        <v>2.5</v>
      </c>
      <c r="C158" s="162">
        <f t="shared" si="191"/>
        <v>85529</v>
      </c>
      <c r="D158" s="162">
        <f t="shared" si="176"/>
        <v>213822.5</v>
      </c>
      <c r="E158" s="226">
        <f t="shared" si="177"/>
        <v>24.048096192384765</v>
      </c>
      <c r="F158" s="174">
        <f t="shared" si="223"/>
        <v>30</v>
      </c>
      <c r="G158" s="160">
        <f t="shared" si="223"/>
        <v>23.076923076923077</v>
      </c>
      <c r="H158" s="174">
        <f t="shared" si="223"/>
        <v>30</v>
      </c>
      <c r="I158" s="176">
        <f t="shared" si="179"/>
        <v>23.076923076923077</v>
      </c>
      <c r="J158" s="178">
        <f t="shared" si="224"/>
        <v>17.079419299743808</v>
      </c>
      <c r="K158" s="160">
        <f t="shared" si="224"/>
        <v>20</v>
      </c>
      <c r="L158" s="160">
        <f t="shared" si="224"/>
        <v>15.384615384615383</v>
      </c>
      <c r="M158" s="160">
        <f t="shared" si="224"/>
        <v>20</v>
      </c>
      <c r="N158" s="160">
        <f t="shared" si="224"/>
        <v>15.384615384615385</v>
      </c>
      <c r="O158" s="159"/>
      <c r="P158" s="159"/>
      <c r="Q158" s="159"/>
      <c r="R158" s="159"/>
      <c r="S158" s="159"/>
      <c r="T158" s="159">
        <f t="shared" si="225"/>
        <v>1411.2285</v>
      </c>
      <c r="U158" s="160">
        <f t="shared" si="225"/>
        <v>1779.0032</v>
      </c>
      <c r="V158" s="160">
        <f t="shared" si="225"/>
        <v>427.645</v>
      </c>
      <c r="W158" s="160">
        <f t="shared" si="225"/>
        <v>1389.84625</v>
      </c>
      <c r="X158" s="224"/>
      <c r="Y158" s="229">
        <f t="shared" si="184"/>
        <v>8673.353341666667</v>
      </c>
      <c r="Z158" s="179"/>
      <c r="AA158" s="179"/>
      <c r="AB158" s="179"/>
      <c r="AC158" s="160">
        <f t="shared" si="226"/>
        <v>3338.4819666666667</v>
      </c>
      <c r="AD158" s="160">
        <f t="shared" si="226"/>
        <v>14.267016951566951</v>
      </c>
      <c r="AE158" s="180">
        <f t="shared" si="226"/>
        <v>21.400525427350427</v>
      </c>
      <c r="AF158" s="180"/>
      <c r="AG158" s="160">
        <f t="shared" si="188"/>
        <v>3.566754237891738</v>
      </c>
      <c r="AH158" s="160">
        <f t="shared" si="189"/>
        <v>7.133508475783476</v>
      </c>
      <c r="AI158" s="224">
        <f t="shared" si="190"/>
        <v>37.065612571225074</v>
      </c>
      <c r="AJ158" s="159">
        <f aca="true" t="shared" si="230" ref="AJ158:AR158">AJ93</f>
        <v>33</v>
      </c>
      <c r="AK158" s="160">
        <f t="shared" si="230"/>
        <v>32</v>
      </c>
      <c r="AL158" s="160">
        <f t="shared" si="230"/>
        <v>10</v>
      </c>
      <c r="AM158" s="160">
        <f t="shared" si="230"/>
        <v>25</v>
      </c>
      <c r="AN158" s="160">
        <f t="shared" si="230"/>
        <v>14.267016951566953</v>
      </c>
      <c r="AO158" s="160">
        <f t="shared" si="230"/>
        <v>4.7081155940170945</v>
      </c>
      <c r="AP158" s="160">
        <f t="shared" si="230"/>
        <v>4.565445424501425</v>
      </c>
      <c r="AQ158" s="160">
        <f t="shared" si="230"/>
        <v>1.4267016951566953</v>
      </c>
      <c r="AR158" s="160">
        <f t="shared" si="230"/>
        <v>3.566754237891738</v>
      </c>
      <c r="AS158" s="160">
        <f t="shared" si="208"/>
        <v>0</v>
      </c>
      <c r="AT158" s="160">
        <f t="shared" si="228"/>
        <v>0</v>
      </c>
      <c r="AU158" s="160">
        <f t="shared" si="228"/>
        <v>0</v>
      </c>
      <c r="AV158" s="160">
        <f t="shared" si="228"/>
        <v>0</v>
      </c>
      <c r="AW158" s="160">
        <f t="shared" si="228"/>
        <v>0</v>
      </c>
      <c r="AX158" s="159">
        <f t="shared" si="213"/>
        <v>4.111220931048518</v>
      </c>
      <c r="AY158" s="159">
        <f t="shared" si="214"/>
        <v>1.3567029072460108</v>
      </c>
      <c r="AZ158" s="159">
        <f t="shared" si="215"/>
        <v>1.3155906979355256</v>
      </c>
      <c r="BA158" s="159">
        <f t="shared" si="216"/>
        <v>0.4111220931048518</v>
      </c>
      <c r="BB158" s="159">
        <f t="shared" si="217"/>
        <v>1.0278052327621294</v>
      </c>
      <c r="BC158" s="159">
        <f t="shared" si="218"/>
        <v>8.222441862097035</v>
      </c>
      <c r="BD158" s="159">
        <f t="shared" si="219"/>
        <v>2.7134058144920217</v>
      </c>
      <c r="BE158" s="159">
        <f t="shared" si="220"/>
        <v>2.6311813958710513</v>
      </c>
      <c r="BF158" s="159">
        <f t="shared" si="221"/>
        <v>0.8222441862097036</v>
      </c>
      <c r="BG158" s="159">
        <f t="shared" si="222"/>
        <v>2.055610465524259</v>
      </c>
      <c r="BH158" s="86"/>
    </row>
    <row r="159" spans="1:60" ht="15" hidden="1">
      <c r="A159" s="134" t="s">
        <v>72</v>
      </c>
      <c r="B159" s="172">
        <f t="shared" si="175"/>
        <v>0.5</v>
      </c>
      <c r="C159" s="162">
        <f t="shared" si="191"/>
        <v>85529</v>
      </c>
      <c r="D159" s="162">
        <f t="shared" si="176"/>
        <v>42764.5</v>
      </c>
      <c r="E159" s="226">
        <f aca="true" t="shared" si="231" ref="E159:E166">E129</f>
        <v>20</v>
      </c>
      <c r="F159" s="174">
        <f aca="true" t="shared" si="232" ref="F159:F166">F129</f>
        <v>20</v>
      </c>
      <c r="G159" s="174">
        <f aca="true" t="shared" si="233" ref="G159:G166">G129</f>
        <v>15.384615384615383</v>
      </c>
      <c r="H159" s="174">
        <f aca="true" t="shared" si="234" ref="H159:H166">H129</f>
        <v>0</v>
      </c>
      <c r="I159" s="176">
        <f aca="true" t="shared" si="235" ref="I159:I166">I129</f>
        <v>0</v>
      </c>
      <c r="J159" s="173">
        <f aca="true" t="shared" si="236" ref="J159:J166">J129</f>
        <v>0</v>
      </c>
      <c r="K159" s="174">
        <f aca="true" t="shared" si="237" ref="K159:K166">K129</f>
        <v>0</v>
      </c>
      <c r="L159" s="174">
        <f aca="true" t="shared" si="238" ref="L159:L166">L129</f>
        <v>0</v>
      </c>
      <c r="M159" s="174">
        <f aca="true" t="shared" si="239" ref="M159:M166">M129</f>
        <v>0</v>
      </c>
      <c r="N159" s="175">
        <f aca="true" t="shared" si="240" ref="N159:N166">N129</f>
        <v>0</v>
      </c>
      <c r="O159" s="177"/>
      <c r="P159" s="177"/>
      <c r="Q159" s="177"/>
      <c r="R159" s="177"/>
      <c r="S159" s="177"/>
      <c r="T159" s="159">
        <f aca="true" t="shared" si="241" ref="T159:T166">T129</f>
        <v>0</v>
      </c>
      <c r="U159" s="160">
        <f aca="true" t="shared" si="242" ref="U159:U166">U129</f>
        <v>0</v>
      </c>
      <c r="V159" s="160">
        <f aca="true" t="shared" si="243" ref="V159:V166">V129</f>
        <v>0</v>
      </c>
      <c r="W159" s="163">
        <f aca="true" t="shared" si="244" ref="W159:W166">W129</f>
        <v>0</v>
      </c>
      <c r="X159" s="177"/>
      <c r="Y159" s="178">
        <f aca="true" t="shared" si="245" ref="Y159:Y166">Y129</f>
        <v>2138.225</v>
      </c>
      <c r="Z159" s="179"/>
      <c r="AA159" s="179"/>
      <c r="AB159" s="179"/>
      <c r="AC159" s="160">
        <f aca="true" t="shared" si="246" ref="AC159:AC166">AC129</f>
        <v>4276.45</v>
      </c>
      <c r="AD159" s="160">
        <f aca="true" t="shared" si="247" ref="AD159:AD166">AD129</f>
        <v>18.27542735042735</v>
      </c>
      <c r="AE159" s="180">
        <f aca="true" t="shared" si="248" ref="AE159:AE166">AE129</f>
        <v>27.413141025641025</v>
      </c>
      <c r="AF159" s="180"/>
      <c r="AG159" s="160">
        <f aca="true" t="shared" si="249" ref="AG159:AG166">AG129</f>
        <v>4.5688568376068375</v>
      </c>
      <c r="AH159" s="160">
        <f aca="true" t="shared" si="250" ref="AH159:AH166">AH129</f>
        <v>9.137713675213675</v>
      </c>
      <c r="AI159" s="159">
        <f aca="true" t="shared" si="251" ref="AI159:AI166">AI129</f>
        <v>9.137713675213675</v>
      </c>
      <c r="AJ159" s="159">
        <f aca="true" t="shared" si="252" ref="AJ159:AJ166">AJ129</f>
        <v>100</v>
      </c>
      <c r="AK159" s="160">
        <f aca="true" t="shared" si="253" ref="AK159:AK166">AK129</f>
        <v>0</v>
      </c>
      <c r="AL159" s="160">
        <f aca="true" t="shared" si="254" ref="AL159:AL166">AL129</f>
        <v>0</v>
      </c>
      <c r="AM159" s="163">
        <f aca="true" t="shared" si="255" ref="AM159:AM166">AM129</f>
        <v>0</v>
      </c>
      <c r="AN159" s="178">
        <f aca="true" t="shared" si="256" ref="AN159:AN166">AN129</f>
        <v>18.27542735042735</v>
      </c>
      <c r="AO159" s="160">
        <f aca="true" t="shared" si="257" ref="AO159:AO166">AO129</f>
        <v>18.27542735042735</v>
      </c>
      <c r="AP159" s="160">
        <f aca="true" t="shared" si="258" ref="AP159:AP166">AP129</f>
        <v>0</v>
      </c>
      <c r="AQ159" s="160">
        <f aca="true" t="shared" si="259" ref="AQ159:AQ166">AQ129</f>
        <v>0</v>
      </c>
      <c r="AR159" s="163">
        <f aca="true" t="shared" si="260" ref="AR159:AR166">AR129</f>
        <v>0</v>
      </c>
      <c r="AS159" s="159">
        <f aca="true" t="shared" si="261" ref="AS159:AS166">AS129</f>
        <v>0</v>
      </c>
      <c r="AT159" s="160">
        <f aca="true" t="shared" si="262" ref="AT159:AT166">AT129</f>
        <v>0</v>
      </c>
      <c r="AU159" s="160">
        <f aca="true" t="shared" si="263" ref="AU159:AU166">AU129</f>
        <v>0</v>
      </c>
      <c r="AV159" s="160">
        <f aca="true" t="shared" si="264" ref="AV159:AV166">AV129</f>
        <v>0</v>
      </c>
      <c r="AW159" s="163">
        <f aca="true" t="shared" si="265" ref="AW159:AW166">AW129</f>
        <v>0</v>
      </c>
      <c r="AX159" s="159">
        <f aca="true" t="shared" si="266" ref="AX159:AX166">AX129</f>
        <v>4.5688568376068375</v>
      </c>
      <c r="AY159" s="159">
        <f aca="true" t="shared" si="267" ref="AY159:AY166">AY129</f>
        <v>4.5688568376068375</v>
      </c>
      <c r="AZ159" s="159">
        <f aca="true" t="shared" si="268" ref="AZ159:AZ166">AZ129</f>
        <v>0</v>
      </c>
      <c r="BA159" s="159">
        <f aca="true" t="shared" si="269" ref="BA159:BA166">BA129</f>
        <v>0</v>
      </c>
      <c r="BB159" s="159">
        <f aca="true" t="shared" si="270" ref="BB159:BB166">BB129</f>
        <v>0</v>
      </c>
      <c r="BC159" s="159">
        <f aca="true" t="shared" si="271" ref="BC159:BC166">BC129</f>
        <v>9.137713675213675</v>
      </c>
      <c r="BD159" s="159">
        <f aca="true" t="shared" si="272" ref="BD159:BD166">BD129</f>
        <v>9.137713675213675</v>
      </c>
      <c r="BE159" s="159">
        <f aca="true" t="shared" si="273" ref="BE159:BE166">BE129</f>
        <v>0</v>
      </c>
      <c r="BF159" s="159">
        <f aca="true" t="shared" si="274" ref="BF159:BF166">BF129</f>
        <v>0</v>
      </c>
      <c r="BG159" s="159">
        <f aca="true" t="shared" si="275" ref="BG159:BG166">BG129</f>
        <v>0</v>
      </c>
      <c r="BH159" s="86"/>
    </row>
    <row r="160" spans="1:60" ht="15" hidden="1">
      <c r="A160" s="134" t="s">
        <v>71</v>
      </c>
      <c r="B160" s="172">
        <f t="shared" si="175"/>
        <v>0.5</v>
      </c>
      <c r="C160" s="162">
        <f t="shared" si="191"/>
        <v>85529</v>
      </c>
      <c r="D160" s="162">
        <f t="shared" si="176"/>
        <v>42764.5</v>
      </c>
      <c r="E160" s="226">
        <f t="shared" si="231"/>
        <v>16.52892561983471</v>
      </c>
      <c r="F160" s="174">
        <f t="shared" si="232"/>
        <v>20</v>
      </c>
      <c r="G160" s="174">
        <f t="shared" si="233"/>
        <v>15.384615384615383</v>
      </c>
      <c r="H160" s="174">
        <f t="shared" si="234"/>
        <v>0</v>
      </c>
      <c r="I160" s="176">
        <f t="shared" si="235"/>
        <v>0</v>
      </c>
      <c r="J160" s="178">
        <f t="shared" si="236"/>
        <v>0</v>
      </c>
      <c r="K160" s="160">
        <f t="shared" si="237"/>
        <v>0</v>
      </c>
      <c r="L160" s="174">
        <f t="shared" si="238"/>
        <v>0</v>
      </c>
      <c r="M160" s="174">
        <f t="shared" si="239"/>
        <v>0</v>
      </c>
      <c r="N160" s="175">
        <f t="shared" si="240"/>
        <v>0</v>
      </c>
      <c r="O160" s="177"/>
      <c r="P160" s="177"/>
      <c r="Q160" s="177"/>
      <c r="R160" s="177"/>
      <c r="S160" s="177"/>
      <c r="T160" s="159">
        <f t="shared" si="241"/>
        <v>0</v>
      </c>
      <c r="U160" s="160">
        <f t="shared" si="242"/>
        <v>0</v>
      </c>
      <c r="V160" s="160">
        <f t="shared" si="243"/>
        <v>0</v>
      </c>
      <c r="W160" s="163">
        <f t="shared" si="244"/>
        <v>0</v>
      </c>
      <c r="X160" s="177"/>
      <c r="Y160" s="178">
        <f t="shared" si="245"/>
        <v>2587.2522500000005</v>
      </c>
      <c r="Z160" s="179"/>
      <c r="AA160" s="179"/>
      <c r="AB160" s="179"/>
      <c r="AC160" s="160">
        <f t="shared" si="246"/>
        <v>5174.504500000001</v>
      </c>
      <c r="AD160" s="160">
        <f t="shared" si="247"/>
        <v>22.113267094017097</v>
      </c>
      <c r="AE160" s="180">
        <f t="shared" si="248"/>
        <v>33.16990064102565</v>
      </c>
      <c r="AF160" s="180"/>
      <c r="AG160" s="160">
        <f t="shared" si="249"/>
        <v>5.528316773504274</v>
      </c>
      <c r="AH160" s="160">
        <f t="shared" si="250"/>
        <v>11.056633547008548</v>
      </c>
      <c r="AI160" s="159">
        <f t="shared" si="251"/>
        <v>11.056633547008548</v>
      </c>
      <c r="AJ160" s="159">
        <f t="shared" si="252"/>
        <v>30</v>
      </c>
      <c r="AK160" s="160">
        <f t="shared" si="253"/>
        <v>70</v>
      </c>
      <c r="AL160" s="160">
        <f t="shared" si="254"/>
        <v>0</v>
      </c>
      <c r="AM160" s="163">
        <f t="shared" si="255"/>
        <v>0</v>
      </c>
      <c r="AN160" s="178">
        <f t="shared" si="256"/>
        <v>22.113267094017097</v>
      </c>
      <c r="AO160" s="160">
        <f t="shared" si="257"/>
        <v>6.6339801282051285</v>
      </c>
      <c r="AP160" s="160">
        <f t="shared" si="258"/>
        <v>15.479286965811967</v>
      </c>
      <c r="AQ160" s="160">
        <f t="shared" si="259"/>
        <v>0</v>
      </c>
      <c r="AR160" s="163">
        <f t="shared" si="260"/>
        <v>0</v>
      </c>
      <c r="AS160" s="159">
        <f t="shared" si="261"/>
        <v>0</v>
      </c>
      <c r="AT160" s="160">
        <f t="shared" si="262"/>
        <v>0</v>
      </c>
      <c r="AU160" s="160">
        <f t="shared" si="263"/>
        <v>0</v>
      </c>
      <c r="AV160" s="160">
        <f t="shared" si="264"/>
        <v>0</v>
      </c>
      <c r="AW160" s="163">
        <f t="shared" si="265"/>
        <v>0</v>
      </c>
      <c r="AX160" s="159">
        <f t="shared" si="266"/>
        <v>5.528316773504274</v>
      </c>
      <c r="AY160" s="159">
        <f t="shared" si="267"/>
        <v>1.6584950320512821</v>
      </c>
      <c r="AZ160" s="159">
        <f t="shared" si="268"/>
        <v>3.869821741452992</v>
      </c>
      <c r="BA160" s="159">
        <f t="shared" si="269"/>
        <v>0</v>
      </c>
      <c r="BB160" s="159">
        <f t="shared" si="270"/>
        <v>0</v>
      </c>
      <c r="BC160" s="159">
        <f t="shared" si="271"/>
        <v>11.056633547008548</v>
      </c>
      <c r="BD160" s="159">
        <f t="shared" si="272"/>
        <v>3.3169900641025643</v>
      </c>
      <c r="BE160" s="159">
        <f t="shared" si="273"/>
        <v>7.739643482905984</v>
      </c>
      <c r="BF160" s="159">
        <f t="shared" si="274"/>
        <v>0</v>
      </c>
      <c r="BG160" s="159">
        <f t="shared" si="275"/>
        <v>0</v>
      </c>
      <c r="BH160" s="86"/>
    </row>
    <row r="161" spans="1:60" ht="15" hidden="1">
      <c r="A161" s="134" t="s">
        <v>73</v>
      </c>
      <c r="B161" s="172">
        <f t="shared" si="175"/>
        <v>0.5</v>
      </c>
      <c r="C161" s="162">
        <f t="shared" si="191"/>
        <v>85529</v>
      </c>
      <c r="D161" s="162">
        <f t="shared" si="176"/>
        <v>42764.5</v>
      </c>
      <c r="E161" s="226">
        <f t="shared" si="231"/>
        <v>16.52892561983471</v>
      </c>
      <c r="F161" s="174">
        <f t="shared" si="232"/>
        <v>20</v>
      </c>
      <c r="G161" s="174">
        <f t="shared" si="233"/>
        <v>15.384615384615383</v>
      </c>
      <c r="H161" s="174">
        <f t="shared" si="234"/>
        <v>0</v>
      </c>
      <c r="I161" s="176">
        <f t="shared" si="235"/>
        <v>0</v>
      </c>
      <c r="J161" s="178">
        <f t="shared" si="236"/>
        <v>0</v>
      </c>
      <c r="K161" s="174">
        <f t="shared" si="237"/>
        <v>0</v>
      </c>
      <c r="L161" s="174">
        <f t="shared" si="238"/>
        <v>0</v>
      </c>
      <c r="M161" s="174">
        <f t="shared" si="239"/>
        <v>0</v>
      </c>
      <c r="N161" s="175">
        <f t="shared" si="240"/>
        <v>0</v>
      </c>
      <c r="O161" s="177"/>
      <c r="P161" s="177"/>
      <c r="Q161" s="177"/>
      <c r="R161" s="177"/>
      <c r="S161" s="177"/>
      <c r="T161" s="159">
        <f t="shared" si="241"/>
        <v>0</v>
      </c>
      <c r="U161" s="160">
        <f t="shared" si="242"/>
        <v>0</v>
      </c>
      <c r="V161" s="160">
        <f t="shared" si="243"/>
        <v>0</v>
      </c>
      <c r="W161" s="163">
        <f t="shared" si="244"/>
        <v>0</v>
      </c>
      <c r="X161" s="177"/>
      <c r="Y161" s="178">
        <f t="shared" si="245"/>
        <v>2587.2522500000005</v>
      </c>
      <c r="Z161" s="179"/>
      <c r="AA161" s="179"/>
      <c r="AB161" s="179"/>
      <c r="AC161" s="160">
        <f t="shared" si="246"/>
        <v>5174.504500000001</v>
      </c>
      <c r="AD161" s="160">
        <f t="shared" si="247"/>
        <v>22.113267094017097</v>
      </c>
      <c r="AE161" s="180">
        <f t="shared" si="248"/>
        <v>33.16990064102565</v>
      </c>
      <c r="AF161" s="180"/>
      <c r="AG161" s="160">
        <f t="shared" si="249"/>
        <v>5.528316773504274</v>
      </c>
      <c r="AH161" s="160">
        <f t="shared" si="250"/>
        <v>11.056633547008548</v>
      </c>
      <c r="AI161" s="159">
        <f t="shared" si="251"/>
        <v>11.056633547008548</v>
      </c>
      <c r="AJ161" s="159">
        <f t="shared" si="252"/>
        <v>30</v>
      </c>
      <c r="AK161" s="160">
        <f t="shared" si="253"/>
        <v>70</v>
      </c>
      <c r="AL161" s="160">
        <f t="shared" si="254"/>
        <v>0</v>
      </c>
      <c r="AM161" s="163">
        <f t="shared" si="255"/>
        <v>0</v>
      </c>
      <c r="AN161" s="178">
        <f t="shared" si="256"/>
        <v>22.113267094017097</v>
      </c>
      <c r="AO161" s="160">
        <f t="shared" si="257"/>
        <v>6.6339801282051285</v>
      </c>
      <c r="AP161" s="160">
        <f t="shared" si="258"/>
        <v>15.479286965811967</v>
      </c>
      <c r="AQ161" s="160">
        <f t="shared" si="259"/>
        <v>0</v>
      </c>
      <c r="AR161" s="163">
        <f t="shared" si="260"/>
        <v>0</v>
      </c>
      <c r="AS161" s="159">
        <f t="shared" si="261"/>
        <v>0</v>
      </c>
      <c r="AT161" s="160">
        <f t="shared" si="262"/>
        <v>0</v>
      </c>
      <c r="AU161" s="160">
        <f t="shared" si="263"/>
        <v>0</v>
      </c>
      <c r="AV161" s="160">
        <f t="shared" si="264"/>
        <v>0</v>
      </c>
      <c r="AW161" s="163">
        <f t="shared" si="265"/>
        <v>0</v>
      </c>
      <c r="AX161" s="159">
        <f t="shared" si="266"/>
        <v>5.528316773504274</v>
      </c>
      <c r="AY161" s="159">
        <f t="shared" si="267"/>
        <v>1.6584950320512821</v>
      </c>
      <c r="AZ161" s="159">
        <f t="shared" si="268"/>
        <v>3.869821741452992</v>
      </c>
      <c r="BA161" s="159">
        <f t="shared" si="269"/>
        <v>0</v>
      </c>
      <c r="BB161" s="159">
        <f t="shared" si="270"/>
        <v>0</v>
      </c>
      <c r="BC161" s="159">
        <f t="shared" si="271"/>
        <v>11.056633547008548</v>
      </c>
      <c r="BD161" s="159">
        <f t="shared" si="272"/>
        <v>3.3169900641025643</v>
      </c>
      <c r="BE161" s="159">
        <f t="shared" si="273"/>
        <v>7.739643482905984</v>
      </c>
      <c r="BF161" s="159">
        <f t="shared" si="274"/>
        <v>0</v>
      </c>
      <c r="BG161" s="159">
        <f t="shared" si="275"/>
        <v>0</v>
      </c>
      <c r="BH161" s="86"/>
    </row>
    <row r="162" spans="1:60" ht="15" hidden="1">
      <c r="A162" s="134" t="s">
        <v>74</v>
      </c>
      <c r="B162" s="172">
        <f t="shared" si="175"/>
        <v>0.5</v>
      </c>
      <c r="C162" s="162">
        <f t="shared" si="191"/>
        <v>85529</v>
      </c>
      <c r="D162" s="162">
        <f t="shared" si="176"/>
        <v>42764.5</v>
      </c>
      <c r="E162" s="226">
        <f t="shared" si="231"/>
        <v>18</v>
      </c>
      <c r="F162" s="174">
        <f t="shared" si="232"/>
        <v>18</v>
      </c>
      <c r="G162" s="174">
        <f t="shared" si="233"/>
        <v>13.846153846153845</v>
      </c>
      <c r="H162" s="174">
        <f t="shared" si="234"/>
        <v>0</v>
      </c>
      <c r="I162" s="176">
        <f t="shared" si="235"/>
        <v>0</v>
      </c>
      <c r="J162" s="178">
        <f t="shared" si="236"/>
        <v>0</v>
      </c>
      <c r="K162" s="174">
        <f t="shared" si="237"/>
        <v>0</v>
      </c>
      <c r="L162" s="174">
        <f t="shared" si="238"/>
        <v>0</v>
      </c>
      <c r="M162" s="174">
        <f t="shared" si="239"/>
        <v>0</v>
      </c>
      <c r="N162" s="175">
        <f t="shared" si="240"/>
        <v>0</v>
      </c>
      <c r="O162" s="177"/>
      <c r="P162" s="177"/>
      <c r="Q162" s="177"/>
      <c r="R162" s="177"/>
      <c r="S162" s="177"/>
      <c r="T162" s="159">
        <f t="shared" si="241"/>
        <v>0</v>
      </c>
      <c r="U162" s="160">
        <f t="shared" si="242"/>
        <v>0</v>
      </c>
      <c r="V162" s="160">
        <f t="shared" si="243"/>
        <v>0</v>
      </c>
      <c r="W162" s="163">
        <f t="shared" si="244"/>
        <v>0</v>
      </c>
      <c r="X162" s="177"/>
      <c r="Y162" s="178">
        <f t="shared" si="245"/>
        <v>2375.8055555555557</v>
      </c>
      <c r="Z162" s="179"/>
      <c r="AA162" s="179"/>
      <c r="AB162" s="179"/>
      <c r="AC162" s="160">
        <f t="shared" si="246"/>
        <v>4751.611111111111</v>
      </c>
      <c r="AD162" s="160">
        <f t="shared" si="247"/>
        <v>20.306030389363723</v>
      </c>
      <c r="AE162" s="180">
        <f t="shared" si="248"/>
        <v>30.459045584045583</v>
      </c>
      <c r="AF162" s="180"/>
      <c r="AG162" s="160">
        <f t="shared" si="249"/>
        <v>5.076507597340931</v>
      </c>
      <c r="AH162" s="160">
        <f t="shared" si="250"/>
        <v>10.153015194681862</v>
      </c>
      <c r="AI162" s="159">
        <f t="shared" si="251"/>
        <v>10.153015194681862</v>
      </c>
      <c r="AJ162" s="159">
        <f t="shared" si="252"/>
        <v>100</v>
      </c>
      <c r="AK162" s="160">
        <f t="shared" si="253"/>
        <v>0</v>
      </c>
      <c r="AL162" s="160">
        <f t="shared" si="254"/>
        <v>0</v>
      </c>
      <c r="AM162" s="163">
        <f t="shared" si="255"/>
        <v>0</v>
      </c>
      <c r="AN162" s="178">
        <f t="shared" si="256"/>
        <v>20.306030389363723</v>
      </c>
      <c r="AO162" s="160">
        <f t="shared" si="257"/>
        <v>20.306030389363723</v>
      </c>
      <c r="AP162" s="160">
        <f t="shared" si="258"/>
        <v>0</v>
      </c>
      <c r="AQ162" s="160">
        <f t="shared" si="259"/>
        <v>0</v>
      </c>
      <c r="AR162" s="163">
        <f t="shared" si="260"/>
        <v>0</v>
      </c>
      <c r="AS162" s="159">
        <f t="shared" si="261"/>
        <v>0</v>
      </c>
      <c r="AT162" s="160">
        <f t="shared" si="262"/>
        <v>0</v>
      </c>
      <c r="AU162" s="160">
        <f t="shared" si="263"/>
        <v>0</v>
      </c>
      <c r="AV162" s="160">
        <f t="shared" si="264"/>
        <v>0</v>
      </c>
      <c r="AW162" s="163">
        <f t="shared" si="265"/>
        <v>0</v>
      </c>
      <c r="AX162" s="159">
        <f t="shared" si="266"/>
        <v>5.076507597340931</v>
      </c>
      <c r="AY162" s="159">
        <f t="shared" si="267"/>
        <v>5.076507597340931</v>
      </c>
      <c r="AZ162" s="159">
        <f t="shared" si="268"/>
        <v>0</v>
      </c>
      <c r="BA162" s="159">
        <f t="shared" si="269"/>
        <v>0</v>
      </c>
      <c r="BB162" s="159">
        <f t="shared" si="270"/>
        <v>0</v>
      </c>
      <c r="BC162" s="159">
        <f t="shared" si="271"/>
        <v>10.153015194681862</v>
      </c>
      <c r="BD162" s="159">
        <f t="shared" si="272"/>
        <v>10.153015194681862</v>
      </c>
      <c r="BE162" s="159">
        <f t="shared" si="273"/>
        <v>0</v>
      </c>
      <c r="BF162" s="159">
        <f t="shared" si="274"/>
        <v>0</v>
      </c>
      <c r="BG162" s="159">
        <f t="shared" si="275"/>
        <v>0</v>
      </c>
      <c r="BH162" s="86"/>
    </row>
    <row r="163" spans="1:60" ht="15" hidden="1">
      <c r="A163" s="110" t="s">
        <v>72</v>
      </c>
      <c r="B163" s="172">
        <f t="shared" si="175"/>
        <v>0</v>
      </c>
      <c r="C163" s="162">
        <v>0</v>
      </c>
      <c r="D163" s="162">
        <f t="shared" si="176"/>
        <v>0</v>
      </c>
      <c r="E163" s="226">
        <f t="shared" si="231"/>
        <v>0</v>
      </c>
      <c r="F163" s="174">
        <f t="shared" si="232"/>
        <v>0</v>
      </c>
      <c r="G163" s="174">
        <f t="shared" si="233"/>
        <v>0</v>
      </c>
      <c r="H163" s="174">
        <f t="shared" si="234"/>
        <v>0</v>
      </c>
      <c r="I163" s="176">
        <f t="shared" si="235"/>
        <v>0</v>
      </c>
      <c r="J163" s="178">
        <f t="shared" si="236"/>
        <v>0</v>
      </c>
      <c r="K163" s="174">
        <f t="shared" si="237"/>
        <v>0</v>
      </c>
      <c r="L163" s="174">
        <f t="shared" si="238"/>
        <v>0</v>
      </c>
      <c r="M163" s="174">
        <f t="shared" si="239"/>
        <v>0</v>
      </c>
      <c r="N163" s="175">
        <f t="shared" si="240"/>
        <v>0</v>
      </c>
      <c r="O163" s="177"/>
      <c r="P163" s="177"/>
      <c r="Q163" s="177"/>
      <c r="R163" s="177"/>
      <c r="S163" s="177"/>
      <c r="T163" s="159">
        <f t="shared" si="241"/>
        <v>0</v>
      </c>
      <c r="U163" s="160">
        <f t="shared" si="242"/>
        <v>0</v>
      </c>
      <c r="V163" s="160">
        <f t="shared" si="243"/>
        <v>0</v>
      </c>
      <c r="W163" s="163">
        <f t="shared" si="244"/>
        <v>0</v>
      </c>
      <c r="X163" s="177"/>
      <c r="Y163" s="178">
        <f t="shared" si="245"/>
        <v>0</v>
      </c>
      <c r="Z163" s="179"/>
      <c r="AA163" s="179"/>
      <c r="AB163" s="179"/>
      <c r="AC163" s="160">
        <f t="shared" si="246"/>
        <v>0</v>
      </c>
      <c r="AD163" s="160">
        <f t="shared" si="247"/>
        <v>0</v>
      </c>
      <c r="AE163" s="180">
        <f t="shared" si="248"/>
        <v>0</v>
      </c>
      <c r="AF163" s="180"/>
      <c r="AG163" s="160">
        <f t="shared" si="249"/>
        <v>0</v>
      </c>
      <c r="AH163" s="160">
        <f t="shared" si="250"/>
        <v>0</v>
      </c>
      <c r="AI163" s="159">
        <f t="shared" si="251"/>
        <v>0</v>
      </c>
      <c r="AJ163" s="159">
        <f t="shared" si="252"/>
        <v>0</v>
      </c>
      <c r="AK163" s="160">
        <f t="shared" si="253"/>
        <v>0</v>
      </c>
      <c r="AL163" s="160">
        <f t="shared" si="254"/>
        <v>0</v>
      </c>
      <c r="AM163" s="163">
        <f t="shared" si="255"/>
        <v>0</v>
      </c>
      <c r="AN163" s="178">
        <f t="shared" si="256"/>
        <v>0</v>
      </c>
      <c r="AO163" s="160">
        <f t="shared" si="257"/>
        <v>0</v>
      </c>
      <c r="AP163" s="160">
        <f t="shared" si="258"/>
        <v>0</v>
      </c>
      <c r="AQ163" s="160">
        <f t="shared" si="259"/>
        <v>0</v>
      </c>
      <c r="AR163" s="163">
        <f t="shared" si="260"/>
        <v>0</v>
      </c>
      <c r="AS163" s="159">
        <f t="shared" si="261"/>
        <v>0</v>
      </c>
      <c r="AT163" s="160">
        <f t="shared" si="262"/>
        <v>0</v>
      </c>
      <c r="AU163" s="160">
        <f t="shared" si="263"/>
        <v>0</v>
      </c>
      <c r="AV163" s="160">
        <f t="shared" si="264"/>
        <v>0</v>
      </c>
      <c r="AW163" s="163">
        <f t="shared" si="265"/>
        <v>0</v>
      </c>
      <c r="AX163" s="159">
        <f t="shared" si="266"/>
        <v>0</v>
      </c>
      <c r="AY163" s="159">
        <f t="shared" si="267"/>
        <v>0</v>
      </c>
      <c r="AZ163" s="159">
        <f t="shared" si="268"/>
        <v>0</v>
      </c>
      <c r="BA163" s="159">
        <f t="shared" si="269"/>
        <v>0</v>
      </c>
      <c r="BB163" s="159">
        <f t="shared" si="270"/>
        <v>0</v>
      </c>
      <c r="BC163" s="159">
        <f t="shared" si="271"/>
        <v>0</v>
      </c>
      <c r="BD163" s="159">
        <f t="shared" si="272"/>
        <v>0</v>
      </c>
      <c r="BE163" s="159">
        <f t="shared" si="273"/>
        <v>0</v>
      </c>
      <c r="BF163" s="159">
        <f t="shared" si="274"/>
        <v>0</v>
      </c>
      <c r="BG163" s="159">
        <f t="shared" si="275"/>
        <v>0</v>
      </c>
      <c r="BH163" s="86"/>
    </row>
    <row r="164" spans="1:60" ht="15" hidden="1">
      <c r="A164" s="110" t="s">
        <v>75</v>
      </c>
      <c r="B164" s="172">
        <f t="shared" si="175"/>
        <v>0.5</v>
      </c>
      <c r="C164" s="162">
        <f>C134</f>
        <v>85529</v>
      </c>
      <c r="D164" s="162">
        <f t="shared" si="176"/>
        <v>42764.5</v>
      </c>
      <c r="E164" s="226">
        <f t="shared" si="231"/>
        <v>18</v>
      </c>
      <c r="F164" s="174">
        <f t="shared" si="232"/>
        <v>18</v>
      </c>
      <c r="G164" s="174">
        <f t="shared" si="233"/>
        <v>13.846153846153845</v>
      </c>
      <c r="H164" s="174">
        <f t="shared" si="234"/>
        <v>0</v>
      </c>
      <c r="I164" s="176">
        <f t="shared" si="235"/>
        <v>0</v>
      </c>
      <c r="J164" s="178">
        <f t="shared" si="236"/>
        <v>0</v>
      </c>
      <c r="K164" s="174">
        <f t="shared" si="237"/>
        <v>0</v>
      </c>
      <c r="L164" s="174">
        <f t="shared" si="238"/>
        <v>0</v>
      </c>
      <c r="M164" s="174">
        <f t="shared" si="239"/>
        <v>0</v>
      </c>
      <c r="N164" s="175">
        <f t="shared" si="240"/>
        <v>0</v>
      </c>
      <c r="O164" s="177"/>
      <c r="P164" s="177"/>
      <c r="Q164" s="177"/>
      <c r="R164" s="177"/>
      <c r="S164" s="177"/>
      <c r="T164" s="159">
        <f t="shared" si="241"/>
        <v>0</v>
      </c>
      <c r="U164" s="160">
        <f t="shared" si="242"/>
        <v>0</v>
      </c>
      <c r="V164" s="160">
        <f t="shared" si="243"/>
        <v>0</v>
      </c>
      <c r="W164" s="163">
        <f t="shared" si="244"/>
        <v>0</v>
      </c>
      <c r="X164" s="177"/>
      <c r="Y164" s="178">
        <f t="shared" si="245"/>
        <v>2375.8055555555557</v>
      </c>
      <c r="Z164" s="179"/>
      <c r="AA164" s="179"/>
      <c r="AB164" s="179"/>
      <c r="AC164" s="160">
        <f t="shared" si="246"/>
        <v>4751.611111111111</v>
      </c>
      <c r="AD164" s="160">
        <f t="shared" si="247"/>
        <v>20.306030389363723</v>
      </c>
      <c r="AE164" s="180">
        <f t="shared" si="248"/>
        <v>30.459045584045583</v>
      </c>
      <c r="AF164" s="180"/>
      <c r="AG164" s="160">
        <f t="shared" si="249"/>
        <v>5.076507597340931</v>
      </c>
      <c r="AH164" s="160">
        <f t="shared" si="250"/>
        <v>10.153015194681862</v>
      </c>
      <c r="AI164" s="159">
        <f t="shared" si="251"/>
        <v>10.153015194681862</v>
      </c>
      <c r="AJ164" s="159">
        <f t="shared" si="252"/>
        <v>100</v>
      </c>
      <c r="AK164" s="160">
        <f t="shared" si="253"/>
        <v>0</v>
      </c>
      <c r="AL164" s="160">
        <f t="shared" si="254"/>
        <v>0</v>
      </c>
      <c r="AM164" s="163">
        <f t="shared" si="255"/>
        <v>0</v>
      </c>
      <c r="AN164" s="178">
        <f t="shared" si="256"/>
        <v>20.306030389363723</v>
      </c>
      <c r="AO164" s="160">
        <f t="shared" si="257"/>
        <v>20.306030389363723</v>
      </c>
      <c r="AP164" s="160">
        <f t="shared" si="258"/>
        <v>0</v>
      </c>
      <c r="AQ164" s="160">
        <f t="shared" si="259"/>
        <v>0</v>
      </c>
      <c r="AR164" s="163">
        <f t="shared" si="260"/>
        <v>0</v>
      </c>
      <c r="AS164" s="159">
        <f t="shared" si="261"/>
        <v>0</v>
      </c>
      <c r="AT164" s="160">
        <f t="shared" si="262"/>
        <v>0</v>
      </c>
      <c r="AU164" s="160">
        <f t="shared" si="263"/>
        <v>0</v>
      </c>
      <c r="AV164" s="160">
        <f t="shared" si="264"/>
        <v>0</v>
      </c>
      <c r="AW164" s="163">
        <f t="shared" si="265"/>
        <v>0</v>
      </c>
      <c r="AX164" s="159">
        <f t="shared" si="266"/>
        <v>5.076507597340931</v>
      </c>
      <c r="AY164" s="159">
        <f t="shared" si="267"/>
        <v>5.076507597340931</v>
      </c>
      <c r="AZ164" s="159">
        <f t="shared" si="268"/>
        <v>0</v>
      </c>
      <c r="BA164" s="159">
        <f t="shared" si="269"/>
        <v>0</v>
      </c>
      <c r="BB164" s="159">
        <f t="shared" si="270"/>
        <v>0</v>
      </c>
      <c r="BC164" s="159">
        <f t="shared" si="271"/>
        <v>10.153015194681862</v>
      </c>
      <c r="BD164" s="159">
        <f t="shared" si="272"/>
        <v>10.153015194681862</v>
      </c>
      <c r="BE164" s="159">
        <f t="shared" si="273"/>
        <v>0</v>
      </c>
      <c r="BF164" s="159">
        <f t="shared" si="274"/>
        <v>0</v>
      </c>
      <c r="BG164" s="159">
        <f t="shared" si="275"/>
        <v>0</v>
      </c>
      <c r="BH164" s="86"/>
    </row>
    <row r="165" spans="1:60" ht="15" hidden="1">
      <c r="A165" s="134" t="s">
        <v>76</v>
      </c>
      <c r="B165" s="172">
        <f t="shared" si="175"/>
        <v>1</v>
      </c>
      <c r="C165" s="162">
        <f>C164</f>
        <v>85529</v>
      </c>
      <c r="D165" s="162">
        <f t="shared" si="176"/>
        <v>85529</v>
      </c>
      <c r="E165" s="226">
        <f t="shared" si="231"/>
        <v>16.52892561983471</v>
      </c>
      <c r="F165" s="174">
        <f t="shared" si="232"/>
        <v>20</v>
      </c>
      <c r="G165" s="160">
        <f t="shared" si="233"/>
        <v>15.384615384615383</v>
      </c>
      <c r="H165" s="174">
        <f t="shared" si="234"/>
        <v>0</v>
      </c>
      <c r="I165" s="176">
        <f t="shared" si="235"/>
        <v>0</v>
      </c>
      <c r="J165" s="178">
        <f t="shared" si="236"/>
        <v>0</v>
      </c>
      <c r="K165" s="160">
        <f t="shared" si="237"/>
        <v>0</v>
      </c>
      <c r="L165" s="160">
        <f t="shared" si="238"/>
        <v>0</v>
      </c>
      <c r="M165" s="174">
        <f t="shared" si="239"/>
        <v>0</v>
      </c>
      <c r="N165" s="175">
        <f t="shared" si="240"/>
        <v>0</v>
      </c>
      <c r="O165" s="177"/>
      <c r="P165" s="177"/>
      <c r="Q165" s="177"/>
      <c r="R165" s="177"/>
      <c r="S165" s="177"/>
      <c r="T165" s="159">
        <f t="shared" si="241"/>
        <v>0</v>
      </c>
      <c r="U165" s="160">
        <f t="shared" si="242"/>
        <v>0</v>
      </c>
      <c r="V165" s="160">
        <f t="shared" si="243"/>
        <v>0</v>
      </c>
      <c r="W165" s="163">
        <f t="shared" si="244"/>
        <v>0</v>
      </c>
      <c r="X165" s="177"/>
      <c r="Y165" s="178">
        <f t="shared" si="245"/>
        <v>5174.504500000001</v>
      </c>
      <c r="Z165" s="179"/>
      <c r="AA165" s="179"/>
      <c r="AB165" s="179"/>
      <c r="AC165" s="160">
        <f t="shared" si="246"/>
        <v>5174.504500000001</v>
      </c>
      <c r="AD165" s="160">
        <f t="shared" si="247"/>
        <v>22.113267094017097</v>
      </c>
      <c r="AE165" s="180">
        <f t="shared" si="248"/>
        <v>33.16990064102565</v>
      </c>
      <c r="AF165" s="180"/>
      <c r="AG165" s="160">
        <f t="shared" si="249"/>
        <v>5.528316773504274</v>
      </c>
      <c r="AH165" s="160">
        <f t="shared" si="250"/>
        <v>11.056633547008548</v>
      </c>
      <c r="AI165" s="159">
        <f t="shared" si="251"/>
        <v>22.113267094017097</v>
      </c>
      <c r="AJ165" s="159">
        <f t="shared" si="252"/>
        <v>30</v>
      </c>
      <c r="AK165" s="160">
        <f t="shared" si="253"/>
        <v>70</v>
      </c>
      <c r="AL165" s="160">
        <f t="shared" si="254"/>
        <v>0</v>
      </c>
      <c r="AM165" s="163">
        <f t="shared" si="255"/>
        <v>0</v>
      </c>
      <c r="AN165" s="178">
        <f t="shared" si="256"/>
        <v>22.113267094017097</v>
      </c>
      <c r="AO165" s="160">
        <f t="shared" si="257"/>
        <v>6.6339801282051285</v>
      </c>
      <c r="AP165" s="160">
        <f t="shared" si="258"/>
        <v>15.479286965811967</v>
      </c>
      <c r="AQ165" s="160">
        <f t="shared" si="259"/>
        <v>0</v>
      </c>
      <c r="AR165" s="163">
        <f t="shared" si="260"/>
        <v>0</v>
      </c>
      <c r="AS165" s="159">
        <f t="shared" si="261"/>
        <v>0</v>
      </c>
      <c r="AT165" s="160">
        <f t="shared" si="262"/>
        <v>0</v>
      </c>
      <c r="AU165" s="160">
        <f t="shared" si="263"/>
        <v>0</v>
      </c>
      <c r="AV165" s="160">
        <f t="shared" si="264"/>
        <v>0</v>
      </c>
      <c r="AW165" s="163">
        <f t="shared" si="265"/>
        <v>0</v>
      </c>
      <c r="AX165" s="159">
        <f t="shared" si="266"/>
        <v>5.528316773504274</v>
      </c>
      <c r="AY165" s="159">
        <f t="shared" si="267"/>
        <v>1.6584950320512821</v>
      </c>
      <c r="AZ165" s="159">
        <f t="shared" si="268"/>
        <v>3.869821741452992</v>
      </c>
      <c r="BA165" s="159">
        <f t="shared" si="269"/>
        <v>0</v>
      </c>
      <c r="BB165" s="159">
        <f t="shared" si="270"/>
        <v>0</v>
      </c>
      <c r="BC165" s="159">
        <f t="shared" si="271"/>
        <v>11.056633547008548</v>
      </c>
      <c r="BD165" s="159">
        <f t="shared" si="272"/>
        <v>3.3169900641025643</v>
      </c>
      <c r="BE165" s="159">
        <f t="shared" si="273"/>
        <v>7.739643482905984</v>
      </c>
      <c r="BF165" s="159">
        <f t="shared" si="274"/>
        <v>0</v>
      </c>
      <c r="BG165" s="159">
        <f t="shared" si="275"/>
        <v>0</v>
      </c>
      <c r="BH165" s="86"/>
    </row>
    <row r="166" spans="1:60" ht="15" hidden="1">
      <c r="A166" s="135" t="s">
        <v>72</v>
      </c>
      <c r="B166" s="181">
        <f t="shared" si="175"/>
        <v>1</v>
      </c>
      <c r="C166" s="230">
        <f>C165</f>
        <v>85529</v>
      </c>
      <c r="D166" s="230">
        <f t="shared" si="176"/>
        <v>85529</v>
      </c>
      <c r="E166" s="231">
        <f t="shared" si="231"/>
        <v>16.129032258064516</v>
      </c>
      <c r="F166" s="183">
        <f t="shared" si="232"/>
        <v>20</v>
      </c>
      <c r="G166" s="187">
        <f t="shared" si="233"/>
        <v>15.384615384615383</v>
      </c>
      <c r="H166" s="183">
        <f t="shared" si="234"/>
        <v>0</v>
      </c>
      <c r="I166" s="185">
        <f t="shared" si="235"/>
        <v>0</v>
      </c>
      <c r="J166" s="190">
        <f t="shared" si="236"/>
        <v>0</v>
      </c>
      <c r="K166" s="187">
        <f t="shared" si="237"/>
        <v>0</v>
      </c>
      <c r="L166" s="187">
        <f t="shared" si="238"/>
        <v>0</v>
      </c>
      <c r="M166" s="183">
        <f t="shared" si="239"/>
        <v>0</v>
      </c>
      <c r="N166" s="184">
        <f t="shared" si="240"/>
        <v>0</v>
      </c>
      <c r="O166" s="189"/>
      <c r="P166" s="189"/>
      <c r="Q166" s="189"/>
      <c r="R166" s="189"/>
      <c r="S166" s="189"/>
      <c r="T166" s="186">
        <f t="shared" si="241"/>
        <v>0</v>
      </c>
      <c r="U166" s="187">
        <f t="shared" si="242"/>
        <v>0</v>
      </c>
      <c r="V166" s="187">
        <f t="shared" si="243"/>
        <v>0</v>
      </c>
      <c r="W166" s="188">
        <f t="shared" si="244"/>
        <v>0</v>
      </c>
      <c r="X166" s="189"/>
      <c r="Y166" s="190">
        <f t="shared" si="245"/>
        <v>5302.798</v>
      </c>
      <c r="Z166" s="191"/>
      <c r="AA166" s="191"/>
      <c r="AB166" s="191"/>
      <c r="AC166" s="187">
        <f t="shared" si="246"/>
        <v>5302.798</v>
      </c>
      <c r="AD166" s="187">
        <f t="shared" si="247"/>
        <v>22.661529914529915</v>
      </c>
      <c r="AE166" s="192">
        <f t="shared" si="248"/>
        <v>33.99229487179487</v>
      </c>
      <c r="AF166" s="192"/>
      <c r="AG166" s="187">
        <f t="shared" si="249"/>
        <v>5.665382478632479</v>
      </c>
      <c r="AH166" s="187">
        <f t="shared" si="250"/>
        <v>11.330764957264957</v>
      </c>
      <c r="AI166" s="159">
        <f t="shared" si="251"/>
        <v>22.661529914529915</v>
      </c>
      <c r="AJ166" s="186">
        <f t="shared" si="252"/>
        <v>20</v>
      </c>
      <c r="AK166" s="187">
        <f t="shared" si="253"/>
        <v>80</v>
      </c>
      <c r="AL166" s="187">
        <f t="shared" si="254"/>
        <v>0</v>
      </c>
      <c r="AM166" s="188">
        <f t="shared" si="255"/>
        <v>0</v>
      </c>
      <c r="AN166" s="190">
        <f t="shared" si="256"/>
        <v>22.661529914529915</v>
      </c>
      <c r="AO166" s="187">
        <f t="shared" si="257"/>
        <v>4.532305982905983</v>
      </c>
      <c r="AP166" s="187">
        <f t="shared" si="258"/>
        <v>18.129223931623933</v>
      </c>
      <c r="AQ166" s="187">
        <f t="shared" si="259"/>
        <v>0</v>
      </c>
      <c r="AR166" s="188">
        <f t="shared" si="260"/>
        <v>0</v>
      </c>
      <c r="AS166" s="186">
        <f t="shared" si="261"/>
        <v>0</v>
      </c>
      <c r="AT166" s="187">
        <f t="shared" si="262"/>
        <v>0</v>
      </c>
      <c r="AU166" s="187">
        <f t="shared" si="263"/>
        <v>0</v>
      </c>
      <c r="AV166" s="187">
        <f t="shared" si="264"/>
        <v>0</v>
      </c>
      <c r="AW166" s="188">
        <f t="shared" si="265"/>
        <v>0</v>
      </c>
      <c r="AX166" s="159">
        <f t="shared" si="266"/>
        <v>5.665382478632479</v>
      </c>
      <c r="AY166" s="159">
        <f t="shared" si="267"/>
        <v>1.1330764957264958</v>
      </c>
      <c r="AZ166" s="159">
        <f t="shared" si="268"/>
        <v>4.532305982905983</v>
      </c>
      <c r="BA166" s="159">
        <f t="shared" si="269"/>
        <v>0</v>
      </c>
      <c r="BB166" s="159">
        <f t="shared" si="270"/>
        <v>0</v>
      </c>
      <c r="BC166" s="159">
        <f t="shared" si="271"/>
        <v>11.330764957264957</v>
      </c>
      <c r="BD166" s="159">
        <f t="shared" si="272"/>
        <v>2.2661529914529916</v>
      </c>
      <c r="BE166" s="159">
        <f t="shared" si="273"/>
        <v>9.064611965811967</v>
      </c>
      <c r="BF166" s="159">
        <f t="shared" si="274"/>
        <v>0</v>
      </c>
      <c r="BG166" s="159">
        <f t="shared" si="275"/>
        <v>0</v>
      </c>
      <c r="BH166" s="86"/>
    </row>
    <row r="167" spans="1:60" ht="15" hidden="1">
      <c r="A167" s="130" t="s">
        <v>77</v>
      </c>
      <c r="B167" s="196">
        <f t="shared" si="175"/>
        <v>34.75</v>
      </c>
      <c r="C167" s="197"/>
      <c r="D167" s="197">
        <f>D148+D158+D159+D160+D161+D162+D165+D166</f>
        <v>2972132.75</v>
      </c>
      <c r="E167" s="232"/>
      <c r="F167" s="199"/>
      <c r="G167" s="199"/>
      <c r="H167" s="199"/>
      <c r="I167" s="233"/>
      <c r="J167" s="198"/>
      <c r="K167" s="199"/>
      <c r="L167" s="199"/>
      <c r="M167" s="199"/>
      <c r="N167" s="200"/>
      <c r="O167" s="205"/>
      <c r="P167" s="205"/>
      <c r="Q167" s="205"/>
      <c r="R167" s="205"/>
      <c r="S167" s="205"/>
      <c r="T167" s="202"/>
      <c r="U167" s="203"/>
      <c r="V167" s="203"/>
      <c r="W167" s="204"/>
      <c r="X167" s="205"/>
      <c r="Y167" s="202">
        <f>Y148+Y158+Y159+Y160+Y161+Y162+Y165+Y166</f>
        <v>87934.89339690113</v>
      </c>
      <c r="Z167" s="206"/>
      <c r="AA167" s="206"/>
      <c r="AB167" s="206"/>
      <c r="AC167" s="203"/>
      <c r="AD167" s="203"/>
      <c r="AE167" s="204"/>
      <c r="AF167" s="207"/>
      <c r="AG167" s="197"/>
      <c r="AH167" s="197"/>
      <c r="AI167" s="197">
        <f>AI148+AI158+AI159+AI160+AI161+AI162+AI165+AI166</f>
        <v>609.0918548999147</v>
      </c>
      <c r="AJ167" s="202"/>
      <c r="AK167" s="203"/>
      <c r="AL167" s="203"/>
      <c r="AM167" s="204"/>
      <c r="AN167" s="202"/>
      <c r="AO167" s="203"/>
      <c r="AP167" s="203"/>
      <c r="AQ167" s="203"/>
      <c r="AR167" s="204"/>
      <c r="AS167" s="208"/>
      <c r="AT167" s="203"/>
      <c r="AU167" s="203"/>
      <c r="AV167" s="203"/>
      <c r="AW167" s="204"/>
      <c r="AX167" s="202"/>
      <c r="AY167" s="203"/>
      <c r="AZ167" s="203"/>
      <c r="BA167" s="203"/>
      <c r="BB167" s="204"/>
      <c r="BC167" s="208"/>
      <c r="BD167" s="203"/>
      <c r="BE167" s="203"/>
      <c r="BF167" s="203"/>
      <c r="BG167" s="204"/>
      <c r="BH167" s="86"/>
    </row>
  </sheetData>
  <sheetProtection selectLockedCells="1" selectUnlockedCells="1"/>
  <printOptions/>
  <pageMargins left="0.7083333333333334" right="0.7083333333333334" top="0.7479166666666667" bottom="0.7479166666666667" header="0.5118110236220472" footer="0.5118110236220472"/>
  <pageSetup horizontalDpi="300" verticalDpi="300" orientation="landscape" pageOrder="overThenDown" paperSiz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P136"/>
  <sheetViews>
    <sheetView view="pageBreakPreview" zoomScaleSheetLayoutView="100" zoomScalePageLayoutView="0" workbookViewId="0" topLeftCell="A1">
      <selection activeCell="A1" sqref="A1"/>
    </sheetView>
  </sheetViews>
  <sheetFormatPr defaultColWidth="8.00390625" defaultRowHeight="14.25"/>
  <cols>
    <col min="1" max="1" width="31.375" style="1" customWidth="1"/>
    <col min="2" max="2" width="11.625" style="1" customWidth="1"/>
    <col min="3" max="3" width="11.75390625" style="1" customWidth="1"/>
    <col min="4" max="4" width="10.75390625" style="1" customWidth="1"/>
    <col min="5" max="5" width="8.00390625" style="1" customWidth="1"/>
    <col min="6" max="6" width="8.875" style="1" customWidth="1"/>
    <col min="7" max="10" width="8.00390625" style="1" customWidth="1"/>
    <col min="11" max="11" width="8.875" style="1" customWidth="1"/>
    <col min="12" max="14" width="8.00390625" style="1" customWidth="1"/>
    <col min="15" max="15" width="9.75390625" style="1" customWidth="1"/>
    <col min="16" max="16" width="8.875" style="1" customWidth="1"/>
    <col min="17" max="17" width="9.375" style="1" customWidth="1"/>
    <col min="18" max="18" width="9.75390625" style="1" customWidth="1"/>
    <col min="19" max="19" width="9.625" style="1" customWidth="1"/>
    <col min="20" max="20" width="10.50390625" style="1" customWidth="1"/>
    <col min="21" max="21" width="11.50390625" style="1" customWidth="1"/>
    <col min="22" max="23" width="10.50390625" style="1" customWidth="1"/>
    <col min="24" max="24" width="9.625" style="1" customWidth="1"/>
    <col min="25" max="25" width="10.50390625" style="1" customWidth="1"/>
    <col min="26" max="27" width="8.00390625" style="1" hidden="1" customWidth="1"/>
    <col min="28" max="28" width="10.00390625" style="1" customWidth="1"/>
    <col min="29" max="30" width="10.50390625" style="1" customWidth="1"/>
    <col min="31" max="31" width="11.75390625" style="1" customWidth="1"/>
    <col min="32" max="36" width="10.50390625" style="1" customWidth="1"/>
    <col min="37" max="37" width="11.50390625" style="1" customWidth="1"/>
    <col min="38" max="39" width="10.50390625" style="1" customWidth="1"/>
    <col min="40" max="40" width="11.125" style="1" customWidth="1"/>
    <col min="41" max="44" width="10.50390625" style="1" customWidth="1"/>
    <col min="45" max="45" width="11.00390625" style="1" customWidth="1"/>
    <col min="46" max="63" width="10.50390625" style="1" customWidth="1"/>
    <col min="64" max="64" width="8.00390625" style="1" customWidth="1"/>
    <col min="65" max="65" width="12.625" style="1" customWidth="1"/>
    <col min="66" max="16384" width="8.00390625" style="1" customWidth="1"/>
  </cols>
  <sheetData>
    <row r="1" spans="1:38" ht="15.75">
      <c r="A1" s="4" t="s">
        <v>112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68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X2" s="5"/>
      <c r="Y2" s="5"/>
      <c r="Z2" s="5"/>
      <c r="AA2" s="5" t="s">
        <v>5</v>
      </c>
      <c r="AB2" s="5"/>
      <c r="AC2" s="5"/>
      <c r="BM2" s="6" t="s">
        <v>6</v>
      </c>
      <c r="BN2" s="7">
        <v>249</v>
      </c>
      <c r="BP2" s="1">
        <f>BN2-15</f>
        <v>234</v>
      </c>
    </row>
    <row r="3" spans="1:66" ht="30" customHeight="1">
      <c r="A3" s="4" t="s">
        <v>113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BM3" s="8" t="s">
        <v>8</v>
      </c>
      <c r="BN3" s="9">
        <v>42</v>
      </c>
    </row>
    <row r="4" spans="1:66" ht="17.25" customHeight="1">
      <c r="A4" s="294" t="s">
        <v>114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BM4" s="8" t="s">
        <v>10</v>
      </c>
      <c r="BN4" s="9">
        <v>12</v>
      </c>
    </row>
    <row r="5" spans="1:66" ht="23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BM5" s="8" t="s">
        <v>11</v>
      </c>
      <c r="BN5" s="10">
        <v>0.5</v>
      </c>
    </row>
    <row r="6" spans="1:66" ht="48" customHeight="1">
      <c r="A6" s="5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BM6" s="8" t="s">
        <v>13</v>
      </c>
      <c r="BN6" s="9">
        <v>6.6</v>
      </c>
    </row>
    <row r="7" spans="1:66" ht="23.25" customHeight="1">
      <c r="A7" s="1" t="s">
        <v>14</v>
      </c>
      <c r="BM7" s="8" t="s">
        <v>5</v>
      </c>
      <c r="BN7" s="9">
        <v>60</v>
      </c>
    </row>
    <row r="8" spans="1:66" s="17" customFormat="1" ht="60.75" customHeight="1">
      <c r="A8" s="11" t="s">
        <v>15</v>
      </c>
      <c r="B8" s="12" t="s">
        <v>16</v>
      </c>
      <c r="C8" s="12" t="s">
        <v>17</v>
      </c>
      <c r="D8" s="12" t="s">
        <v>18</v>
      </c>
      <c r="E8" s="12" t="s">
        <v>19</v>
      </c>
      <c r="F8" s="13"/>
      <c r="G8" s="13"/>
      <c r="H8" s="13"/>
      <c r="I8" s="14"/>
      <c r="J8" s="12" t="s">
        <v>20</v>
      </c>
      <c r="K8" s="13"/>
      <c r="L8" s="13"/>
      <c r="M8" s="13"/>
      <c r="N8" s="14"/>
      <c r="O8" s="12" t="s">
        <v>21</v>
      </c>
      <c r="P8" s="13"/>
      <c r="Q8" s="13"/>
      <c r="R8" s="13"/>
      <c r="S8" s="14"/>
      <c r="T8" s="12" t="s">
        <v>22</v>
      </c>
      <c r="U8" s="13"/>
      <c r="V8" s="13"/>
      <c r="W8" s="13"/>
      <c r="X8" s="14"/>
      <c r="Y8" s="12" t="s">
        <v>23</v>
      </c>
      <c r="Z8" s="13"/>
      <c r="AA8" s="13"/>
      <c r="AB8" s="13"/>
      <c r="AC8" s="13"/>
      <c r="AD8" s="13"/>
      <c r="AE8" s="13"/>
      <c r="AF8" s="13"/>
      <c r="AG8" s="13"/>
      <c r="AH8" s="13"/>
      <c r="AI8" s="14"/>
      <c r="AJ8" s="11" t="s">
        <v>24</v>
      </c>
      <c r="AK8" s="15"/>
      <c r="AL8" s="15"/>
      <c r="AM8" s="16"/>
      <c r="AN8" s="12" t="s">
        <v>25</v>
      </c>
      <c r="AO8" s="13"/>
      <c r="AP8" s="13"/>
      <c r="AQ8" s="13"/>
      <c r="AR8" s="14"/>
      <c r="AS8" s="12" t="s">
        <v>26</v>
      </c>
      <c r="AT8" s="13"/>
      <c r="AU8" s="13"/>
      <c r="AV8" s="13"/>
      <c r="AW8" s="14"/>
      <c r="AX8" s="12" t="s">
        <v>27</v>
      </c>
      <c r="AY8" s="13"/>
      <c r="AZ8" s="13"/>
      <c r="BA8" s="13"/>
      <c r="BB8" s="14"/>
      <c r="BC8" s="12" t="s">
        <v>28</v>
      </c>
      <c r="BD8" s="13"/>
      <c r="BE8" s="13"/>
      <c r="BF8" s="13"/>
      <c r="BG8" s="14"/>
      <c r="BM8" s="18" t="s">
        <v>29</v>
      </c>
      <c r="BN8" s="19">
        <v>0.923</v>
      </c>
    </row>
    <row r="9" spans="1:59" s="17" customFormat="1" ht="15">
      <c r="A9" s="20"/>
      <c r="B9" s="21"/>
      <c r="C9" s="21"/>
      <c r="D9" s="21"/>
      <c r="E9" s="22"/>
      <c r="F9" s="23"/>
      <c r="G9" s="23"/>
      <c r="H9" s="23"/>
      <c r="I9" s="24"/>
      <c r="J9" s="22"/>
      <c r="K9" s="23"/>
      <c r="L9" s="23"/>
      <c r="M9" s="23"/>
      <c r="N9" s="24"/>
      <c r="O9" s="22"/>
      <c r="P9" s="23"/>
      <c r="Q9" s="23"/>
      <c r="R9" s="23"/>
      <c r="S9" s="24"/>
      <c r="T9" s="22"/>
      <c r="U9" s="23"/>
      <c r="V9" s="23"/>
      <c r="W9" s="23"/>
      <c r="X9" s="24"/>
      <c r="Y9" s="22"/>
      <c r="Z9" s="23"/>
      <c r="AA9" s="23"/>
      <c r="AB9" s="23"/>
      <c r="AC9" s="23"/>
      <c r="AD9" s="23"/>
      <c r="AE9" s="23"/>
      <c r="AF9" s="23"/>
      <c r="AG9" s="23"/>
      <c r="AH9" s="23"/>
      <c r="AI9" s="24"/>
      <c r="AJ9" s="25"/>
      <c r="AK9" s="26"/>
      <c r="AL9" s="26"/>
      <c r="AM9" s="27"/>
      <c r="AN9" s="22"/>
      <c r="AO9" s="23"/>
      <c r="AP9" s="23"/>
      <c r="AQ9" s="23"/>
      <c r="AR9" s="24"/>
      <c r="AS9" s="22"/>
      <c r="AT9" s="23"/>
      <c r="AU9" s="23"/>
      <c r="AV9" s="23"/>
      <c r="AW9" s="24"/>
      <c r="AX9" s="22"/>
      <c r="AY9" s="23"/>
      <c r="AZ9" s="23"/>
      <c r="BA9" s="23"/>
      <c r="BB9" s="24"/>
      <c r="BC9" s="22"/>
      <c r="BD9" s="23"/>
      <c r="BE9" s="23"/>
      <c r="BF9" s="23"/>
      <c r="BG9" s="24"/>
    </row>
    <row r="10" spans="1:59" s="17" customFormat="1" ht="23.25" customHeight="1">
      <c r="A10" s="20"/>
      <c r="B10" s="21"/>
      <c r="C10" s="21"/>
      <c r="D10" s="21"/>
      <c r="E10" s="28"/>
      <c r="F10" s="29"/>
      <c r="G10" s="29"/>
      <c r="H10" s="29"/>
      <c r="I10" s="30"/>
      <c r="J10" s="28"/>
      <c r="K10" s="29"/>
      <c r="L10" s="29"/>
      <c r="M10" s="29"/>
      <c r="N10" s="30"/>
      <c r="O10" s="28"/>
      <c r="P10" s="29"/>
      <c r="Q10" s="29"/>
      <c r="R10" s="29"/>
      <c r="S10" s="30"/>
      <c r="T10" s="28"/>
      <c r="U10" s="29"/>
      <c r="V10" s="29"/>
      <c r="W10" s="29"/>
      <c r="X10" s="30"/>
      <c r="Y10" s="28"/>
      <c r="Z10" s="29"/>
      <c r="AA10" s="29"/>
      <c r="AB10" s="29"/>
      <c r="AC10" s="29"/>
      <c r="AD10" s="29"/>
      <c r="AE10" s="29"/>
      <c r="AF10" s="29"/>
      <c r="AG10" s="29"/>
      <c r="AH10" s="29"/>
      <c r="AI10" s="30"/>
      <c r="AJ10" s="31"/>
      <c r="AK10" s="32"/>
      <c r="AL10" s="32"/>
      <c r="AM10" s="33"/>
      <c r="AN10" s="28"/>
      <c r="AO10" s="29"/>
      <c r="AP10" s="29"/>
      <c r="AQ10" s="29"/>
      <c r="AR10" s="30"/>
      <c r="AS10" s="28"/>
      <c r="AT10" s="29"/>
      <c r="AU10" s="29"/>
      <c r="AV10" s="29"/>
      <c r="AW10" s="30"/>
      <c r="AX10" s="28"/>
      <c r="AY10" s="29"/>
      <c r="AZ10" s="29"/>
      <c r="BA10" s="29"/>
      <c r="BB10" s="30"/>
      <c r="BC10" s="28"/>
      <c r="BD10" s="29"/>
      <c r="BE10" s="29"/>
      <c r="BF10" s="29"/>
      <c r="BG10" s="30"/>
    </row>
    <row r="11" spans="1:59" s="17" customFormat="1" ht="15" customHeight="1">
      <c r="A11" s="20"/>
      <c r="B11" s="21"/>
      <c r="C11" s="21"/>
      <c r="D11" s="21"/>
      <c r="E11" s="11" t="s">
        <v>30</v>
      </c>
      <c r="F11" s="34" t="s">
        <v>31</v>
      </c>
      <c r="G11" s="34" t="s">
        <v>32</v>
      </c>
      <c r="H11" s="34" t="s">
        <v>33</v>
      </c>
      <c r="I11" s="34" t="s">
        <v>34</v>
      </c>
      <c r="J11" s="11" t="s">
        <v>30</v>
      </c>
      <c r="K11" s="34" t="s">
        <v>31</v>
      </c>
      <c r="L11" s="34" t="s">
        <v>35</v>
      </c>
      <c r="M11" s="34" t="s">
        <v>33</v>
      </c>
      <c r="N11" s="35" t="s">
        <v>34</v>
      </c>
      <c r="O11" s="36" t="s">
        <v>36</v>
      </c>
      <c r="P11" s="37" t="s">
        <v>37</v>
      </c>
      <c r="Q11" s="37" t="s">
        <v>38</v>
      </c>
      <c r="R11" s="38" t="s">
        <v>39</v>
      </c>
      <c r="S11" s="39" t="s">
        <v>40</v>
      </c>
      <c r="T11" s="40" t="s">
        <v>36</v>
      </c>
      <c r="U11" s="34" t="s">
        <v>37</v>
      </c>
      <c r="V11" s="34" t="s">
        <v>38</v>
      </c>
      <c r="W11" s="41" t="s">
        <v>39</v>
      </c>
      <c r="X11" s="34" t="s">
        <v>40</v>
      </c>
      <c r="Y11" s="36" t="s">
        <v>41</v>
      </c>
      <c r="Z11" s="42"/>
      <c r="AA11" s="43"/>
      <c r="AB11" s="40" t="s">
        <v>42</v>
      </c>
      <c r="AC11" s="34" t="s">
        <v>43</v>
      </c>
      <c r="AD11" s="34" t="s">
        <v>44</v>
      </c>
      <c r="AE11" s="34" t="s">
        <v>45</v>
      </c>
      <c r="AF11" s="34" t="s">
        <v>46</v>
      </c>
      <c r="AG11" s="34" t="s">
        <v>47</v>
      </c>
      <c r="AH11" s="34" t="s">
        <v>48</v>
      </c>
      <c r="AI11" s="34" t="s">
        <v>49</v>
      </c>
      <c r="AJ11" s="44" t="s">
        <v>36</v>
      </c>
      <c r="AK11" s="34" t="s">
        <v>37</v>
      </c>
      <c r="AL11" s="34" t="s">
        <v>38</v>
      </c>
      <c r="AM11" s="34" t="s">
        <v>50</v>
      </c>
      <c r="AN11" s="12" t="s">
        <v>51</v>
      </c>
      <c r="AO11" s="12" t="s">
        <v>52</v>
      </c>
      <c r="AP11" s="12" t="s">
        <v>53</v>
      </c>
      <c r="AQ11" s="12" t="s">
        <v>54</v>
      </c>
      <c r="AR11" s="12" t="s">
        <v>55</v>
      </c>
      <c r="AS11" s="12" t="s">
        <v>51</v>
      </c>
      <c r="AT11" s="45" t="s">
        <v>56</v>
      </c>
      <c r="AU11" s="13"/>
      <c r="AV11" s="12" t="s">
        <v>57</v>
      </c>
      <c r="AW11" s="14"/>
      <c r="AX11" s="12" t="s">
        <v>51</v>
      </c>
      <c r="AY11" s="45" t="s">
        <v>56</v>
      </c>
      <c r="AZ11" s="13"/>
      <c r="BA11" s="12" t="s">
        <v>57</v>
      </c>
      <c r="BB11" s="14"/>
      <c r="BC11" s="12" t="s">
        <v>51</v>
      </c>
      <c r="BD11" s="45" t="s">
        <v>56</v>
      </c>
      <c r="BE11" s="13"/>
      <c r="BF11" s="12" t="s">
        <v>57</v>
      </c>
      <c r="BG11" s="14"/>
    </row>
    <row r="12" spans="1:59" s="17" customFormat="1" ht="33.75" customHeight="1">
      <c r="A12" s="20"/>
      <c r="B12" s="21"/>
      <c r="C12" s="21"/>
      <c r="D12" s="21"/>
      <c r="E12" s="20"/>
      <c r="F12" s="46"/>
      <c r="G12" s="46"/>
      <c r="H12" s="46"/>
      <c r="I12" s="46"/>
      <c r="J12" s="20"/>
      <c r="K12" s="46"/>
      <c r="L12" s="46"/>
      <c r="M12" s="46"/>
      <c r="N12" s="47"/>
      <c r="O12" s="48"/>
      <c r="P12" s="49"/>
      <c r="Q12" s="49"/>
      <c r="R12" s="50"/>
      <c r="S12" s="51"/>
      <c r="T12" s="52"/>
      <c r="U12" s="46"/>
      <c r="V12" s="46"/>
      <c r="W12" s="53"/>
      <c r="X12" s="46"/>
      <c r="Y12" s="54"/>
      <c r="Z12" s="55"/>
      <c r="AA12" s="56"/>
      <c r="AB12" s="52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21"/>
      <c r="AO12" s="21"/>
      <c r="AP12" s="21"/>
      <c r="AQ12" s="21"/>
      <c r="AR12" s="21"/>
      <c r="AS12" s="21"/>
      <c r="AT12" s="28"/>
      <c r="AU12" s="29"/>
      <c r="AV12" s="28"/>
      <c r="AW12" s="30"/>
      <c r="AX12" s="21"/>
      <c r="AY12" s="28"/>
      <c r="AZ12" s="29"/>
      <c r="BA12" s="28"/>
      <c r="BB12" s="30"/>
      <c r="BC12" s="21"/>
      <c r="BD12" s="28"/>
      <c r="BE12" s="29"/>
      <c r="BF12" s="28"/>
      <c r="BG12" s="30"/>
    </row>
    <row r="13" spans="1:59" s="17" customFormat="1" ht="15" customHeight="1">
      <c r="A13" s="20"/>
      <c r="B13" s="21"/>
      <c r="C13" s="21"/>
      <c r="D13" s="21"/>
      <c r="E13" s="20"/>
      <c r="F13" s="46"/>
      <c r="G13" s="46"/>
      <c r="H13" s="46"/>
      <c r="I13" s="46"/>
      <c r="J13" s="20"/>
      <c r="K13" s="46"/>
      <c r="L13" s="46"/>
      <c r="M13" s="46"/>
      <c r="N13" s="47"/>
      <c r="O13" s="48"/>
      <c r="P13" s="49"/>
      <c r="Q13" s="49"/>
      <c r="R13" s="50"/>
      <c r="S13" s="51"/>
      <c r="T13" s="52"/>
      <c r="U13" s="46"/>
      <c r="V13" s="46"/>
      <c r="W13" s="53"/>
      <c r="X13" s="46"/>
      <c r="Y13" s="54"/>
      <c r="Z13" s="55"/>
      <c r="AA13" s="56"/>
      <c r="AB13" s="52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21"/>
      <c r="AO13" s="21"/>
      <c r="AP13" s="21"/>
      <c r="AQ13" s="21"/>
      <c r="AR13" s="21"/>
      <c r="AS13" s="21"/>
      <c r="AT13" s="57" t="s">
        <v>58</v>
      </c>
      <c r="AU13" s="57" t="s">
        <v>59</v>
      </c>
      <c r="AV13" s="57" t="s">
        <v>60</v>
      </c>
      <c r="AW13" s="57" t="s">
        <v>61</v>
      </c>
      <c r="AX13" s="21"/>
      <c r="AY13" s="57" t="s">
        <v>52</v>
      </c>
      <c r="AZ13" s="57" t="s">
        <v>53</v>
      </c>
      <c r="BA13" s="57" t="s">
        <v>54</v>
      </c>
      <c r="BB13" s="57" t="s">
        <v>55</v>
      </c>
      <c r="BC13" s="21"/>
      <c r="BD13" s="57" t="s">
        <v>52</v>
      </c>
      <c r="BE13" s="57" t="s">
        <v>53</v>
      </c>
      <c r="BF13" s="57" t="s">
        <v>54</v>
      </c>
      <c r="BG13" s="57" t="s">
        <v>55</v>
      </c>
    </row>
    <row r="14" spans="1:59" s="17" customFormat="1" ht="15">
      <c r="A14" s="20"/>
      <c r="B14" s="21"/>
      <c r="C14" s="21"/>
      <c r="D14" s="21"/>
      <c r="E14" s="20"/>
      <c r="F14" s="46"/>
      <c r="G14" s="46"/>
      <c r="H14" s="46"/>
      <c r="I14" s="46"/>
      <c r="J14" s="20"/>
      <c r="K14" s="46"/>
      <c r="L14" s="46"/>
      <c r="M14" s="46"/>
      <c r="N14" s="47"/>
      <c r="O14" s="48"/>
      <c r="P14" s="49"/>
      <c r="Q14" s="49"/>
      <c r="R14" s="50"/>
      <c r="S14" s="51"/>
      <c r="T14" s="52"/>
      <c r="U14" s="46"/>
      <c r="V14" s="46"/>
      <c r="W14" s="53"/>
      <c r="X14" s="46"/>
      <c r="Y14" s="54"/>
      <c r="Z14" s="55"/>
      <c r="AA14" s="56"/>
      <c r="AB14" s="52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</row>
    <row r="15" spans="1:59" s="17" customFormat="1" ht="129.75" customHeight="1">
      <c r="A15" s="58"/>
      <c r="B15" s="57"/>
      <c r="C15" s="57"/>
      <c r="D15" s="57"/>
      <c r="E15" s="58"/>
      <c r="F15" s="59"/>
      <c r="G15" s="59"/>
      <c r="H15" s="59"/>
      <c r="I15" s="59"/>
      <c r="J15" s="58"/>
      <c r="K15" s="59"/>
      <c r="L15" s="59"/>
      <c r="M15" s="59"/>
      <c r="N15" s="60"/>
      <c r="O15" s="61"/>
      <c r="P15" s="62"/>
      <c r="Q15" s="62"/>
      <c r="R15" s="63"/>
      <c r="S15" s="64"/>
      <c r="T15" s="65"/>
      <c r="U15" s="59"/>
      <c r="V15" s="59"/>
      <c r="W15" s="66"/>
      <c r="X15" s="59"/>
      <c r="Y15" s="67"/>
      <c r="Z15" s="68"/>
      <c r="AA15" s="69"/>
      <c r="AB15" s="65"/>
      <c r="AC15" s="59"/>
      <c r="AD15" s="59"/>
      <c r="AE15" s="59"/>
      <c r="AF15" s="59"/>
      <c r="AG15" s="59"/>
      <c r="AH15" s="59"/>
      <c r="AI15" s="59"/>
      <c r="AJ15" s="46"/>
      <c r="AK15" s="59"/>
      <c r="AL15" s="59"/>
      <c r="AM15" s="59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</row>
    <row r="16" spans="1:63" ht="15">
      <c r="A16" s="70" t="s">
        <v>62</v>
      </c>
      <c r="B16" s="71">
        <f>B17+B18+B19+B20+B21+B22+B23+B24+B25</f>
        <v>14.25</v>
      </c>
      <c r="C16" s="72">
        <f>(BN2-(BN3-BN4))*BN6*BN7*BN8</f>
        <v>80046.252</v>
      </c>
      <c r="D16" s="72">
        <f>D17+D18+D19+D20+D21+D22+D23+D24+D25</f>
        <v>1140655.5</v>
      </c>
      <c r="E16" s="73"/>
      <c r="F16" s="74"/>
      <c r="G16" s="75"/>
      <c r="H16" s="74"/>
      <c r="I16" s="76"/>
      <c r="J16" s="73"/>
      <c r="K16" s="74"/>
      <c r="L16" s="74"/>
      <c r="M16" s="74"/>
      <c r="N16" s="77"/>
      <c r="O16" s="78"/>
      <c r="P16" s="79"/>
      <c r="Q16" s="79"/>
      <c r="R16" s="79"/>
      <c r="S16" s="80"/>
      <c r="T16" s="81"/>
      <c r="U16" s="74"/>
      <c r="V16" s="74"/>
      <c r="W16" s="76"/>
      <c r="X16" s="82"/>
      <c r="Y16" s="73">
        <f>Y17+Y18+Y19+Y20+Y21+Y22+Y23+Y24+Y25</f>
        <v>54292.00755289237</v>
      </c>
      <c r="Z16" s="74"/>
      <c r="AA16" s="74"/>
      <c r="AB16" s="74"/>
      <c r="AC16" s="74"/>
      <c r="AD16" s="74"/>
      <c r="AE16" s="77"/>
      <c r="AF16" s="83"/>
      <c r="AG16" s="79"/>
      <c r="AH16" s="79"/>
      <c r="AI16" s="84">
        <f>AI17+AI18+AI19+AI20+AI21+AI22+AI23+AI24+AI25</f>
        <v>232.01712629441184</v>
      </c>
      <c r="AJ16" s="85"/>
      <c r="AK16" s="81"/>
      <c r="AL16" s="74"/>
      <c r="AM16" s="76"/>
      <c r="AN16" s="73"/>
      <c r="AO16" s="74"/>
      <c r="AP16" s="74"/>
      <c r="AQ16" s="74"/>
      <c r="AR16" s="76"/>
      <c r="AS16" s="81"/>
      <c r="AT16" s="74"/>
      <c r="AU16" s="74"/>
      <c r="AV16" s="74"/>
      <c r="AW16" s="76"/>
      <c r="AX16" s="81"/>
      <c r="AY16" s="74"/>
      <c r="AZ16" s="74"/>
      <c r="BA16" s="74"/>
      <c r="BB16" s="76"/>
      <c r="BC16" s="81"/>
      <c r="BD16" s="74"/>
      <c r="BE16" s="74"/>
      <c r="BF16" s="74"/>
      <c r="BG16" s="76"/>
      <c r="BH16" s="86"/>
      <c r="BI16" s="86"/>
      <c r="BJ16" s="86"/>
      <c r="BK16" s="86"/>
    </row>
    <row r="17" spans="1:63" ht="15">
      <c r="A17" s="87" t="s">
        <v>63</v>
      </c>
      <c r="B17" s="88">
        <v>1.5</v>
      </c>
      <c r="C17" s="85">
        <f aca="true" t="shared" si="0" ref="C17:C35">ROUND(C16,0)</f>
        <v>80046</v>
      </c>
      <c r="D17" s="85">
        <f aca="true" t="shared" si="1" ref="D17:D26">B17*C17</f>
        <v>120069</v>
      </c>
      <c r="E17" s="89">
        <f aca="true" t="shared" si="2" ref="E17:E26">D17/S17</f>
        <v>23.64998029168309</v>
      </c>
      <c r="F17" s="90">
        <v>30</v>
      </c>
      <c r="G17" s="91">
        <f aca="true" t="shared" si="3" ref="G17:G26">F17/1.3</f>
        <v>23.076923076923077</v>
      </c>
      <c r="H17" s="90">
        <f aca="true" t="shared" si="4" ref="H17:H26">F17</f>
        <v>30</v>
      </c>
      <c r="I17" s="92">
        <f aca="true" t="shared" si="5" ref="I17:I26">G17/1.3</f>
        <v>17.75147928994083</v>
      </c>
      <c r="J17" s="89">
        <f aca="true" t="shared" si="6" ref="J17:J26">D17/X17</f>
        <v>15.766653527788726</v>
      </c>
      <c r="K17" s="90">
        <f aca="true" t="shared" si="7" ref="K17:K23">F17/1.5</f>
        <v>20</v>
      </c>
      <c r="L17" s="90">
        <f aca="true" t="shared" si="8" ref="L17:L23">K17/1.3</f>
        <v>15.384615384615383</v>
      </c>
      <c r="M17" s="90">
        <f aca="true" t="shared" si="9" ref="M17:M26">H17/1.5</f>
        <v>20</v>
      </c>
      <c r="N17" s="92">
        <f aca="true" t="shared" si="10" ref="N17:N26">I17/1.5</f>
        <v>11.834319526627219</v>
      </c>
      <c r="O17" s="89">
        <f aca="true" t="shared" si="11" ref="O17:O26">(D17*AJ17/100)/F17</f>
        <v>1520.874</v>
      </c>
      <c r="P17" s="90">
        <f aca="true" t="shared" si="12" ref="P17:P26">(D17*AK17/100)/G17</f>
        <v>1664.9568000000002</v>
      </c>
      <c r="Q17" s="90">
        <f aca="true" t="shared" si="13" ref="Q17:Q26">(D17*AL17/100)/H17</f>
        <v>200.11499999999998</v>
      </c>
      <c r="R17" s="90">
        <f aca="true" t="shared" si="14" ref="R17:R26">(D17*AM17/100)/I17</f>
        <v>1690.97175</v>
      </c>
      <c r="S17" s="92">
        <f aca="true" t="shared" si="15" ref="S17:S26">O17+P17+Q17+R17</f>
        <v>5076.91755</v>
      </c>
      <c r="T17" s="93">
        <f aca="true" t="shared" si="16" ref="T17:T26">(D17*AJ17/100)/K17</f>
        <v>2281.311</v>
      </c>
      <c r="U17" s="93">
        <f aca="true" t="shared" si="17" ref="U17:U26">(D17*AK17/100)/L17</f>
        <v>2497.4352000000003</v>
      </c>
      <c r="V17" s="93">
        <f aca="true" t="shared" si="18" ref="V17:V23">(D17*AL17/100)/M17</f>
        <v>300.1725</v>
      </c>
      <c r="W17" s="93">
        <f aca="true" t="shared" si="19" ref="W17:W23">(D17*AM17/100)/N17</f>
        <v>2536.457625</v>
      </c>
      <c r="X17" s="94">
        <f aca="true" t="shared" si="20" ref="X17:X26">T17+U17+V17+W17</f>
        <v>7615.376325</v>
      </c>
      <c r="Y17" s="89">
        <f aca="true" t="shared" si="21" ref="Y17:Y26">D17/E17</f>
        <v>5076.91755</v>
      </c>
      <c r="Z17" s="91"/>
      <c r="AA17" s="91"/>
      <c r="AB17" s="91">
        <f aca="true" t="shared" si="22" ref="AB17:AB26">D17/J17</f>
        <v>7615.376325</v>
      </c>
      <c r="AC17" s="90">
        <f aca="true" t="shared" si="23" ref="AC17:AC26">C17/E17</f>
        <v>3384.6117</v>
      </c>
      <c r="AD17" s="95">
        <f aca="true" t="shared" si="24" ref="AD17:AD26">AC17/$BP$2</f>
        <v>14.464152564102564</v>
      </c>
      <c r="AE17" s="96">
        <f aca="true" t="shared" si="25" ref="AE17:AE26">AD17*1.5</f>
        <v>21.696228846153847</v>
      </c>
      <c r="AF17" s="95">
        <f aca="true" t="shared" si="26" ref="AF17:AF26">C17/J17/$BP$2</f>
        <v>21.696228846153847</v>
      </c>
      <c r="AG17" s="90">
        <f aca="true" t="shared" si="27" ref="AG17:AG26">AD17/4</f>
        <v>3.616038141025641</v>
      </c>
      <c r="AH17" s="92">
        <f aca="true" t="shared" si="28" ref="AH17:AH26">AD17/2</f>
        <v>7.232076282051282</v>
      </c>
      <c r="AI17" s="94">
        <f aca="true" t="shared" si="29" ref="AI17:AI26">AD17*B17</f>
        <v>21.696228846153847</v>
      </c>
      <c r="AJ17" s="97">
        <v>38</v>
      </c>
      <c r="AK17" s="93">
        <f aca="true" t="shared" si="30" ref="AK17:AK27">100-AJ17-AL17-AM17</f>
        <v>32</v>
      </c>
      <c r="AL17" s="90">
        <v>5</v>
      </c>
      <c r="AM17" s="92">
        <v>25</v>
      </c>
      <c r="AN17" s="89">
        <f aca="true" t="shared" si="31" ref="AN17:AN27">AO17+AP17+AQ17+AR17</f>
        <v>14.464152564102562</v>
      </c>
      <c r="AO17" s="90">
        <f aca="true" t="shared" si="32" ref="AO17:AO27">AD17*AJ17%</f>
        <v>5.496377974358975</v>
      </c>
      <c r="AP17" s="90">
        <f aca="true" t="shared" si="33" ref="AP17:AP27">AD17*AK17%</f>
        <v>4.6285288205128206</v>
      </c>
      <c r="AQ17" s="90">
        <f aca="true" t="shared" si="34" ref="AQ17:AQ27">AD17*AL17%</f>
        <v>0.7232076282051283</v>
      </c>
      <c r="AR17" s="92">
        <f aca="true" t="shared" si="35" ref="AR17:AR27">AD17*AM17%</f>
        <v>3.616038141025641</v>
      </c>
      <c r="AS17" s="89">
        <f aca="true" t="shared" si="36" ref="AS17:AS26">AT17+AU17+AV17+AW17</f>
        <v>21.696228846153847</v>
      </c>
      <c r="AT17" s="90">
        <f aca="true" t="shared" si="37" ref="AT17:AT28">AE17*AJ17%</f>
        <v>8.244566961538462</v>
      </c>
      <c r="AU17" s="90">
        <f aca="true" t="shared" si="38" ref="AU17:AU27">AE17*AK17%</f>
        <v>6.942793230769231</v>
      </c>
      <c r="AV17" s="90">
        <f aca="true" t="shared" si="39" ref="AV17:AV27">AE17*AL17%</f>
        <v>1.0848114423076924</v>
      </c>
      <c r="AW17" s="92">
        <f aca="true" t="shared" si="40" ref="AW17:AW27">AE17*AM17%</f>
        <v>5.424057211538462</v>
      </c>
      <c r="AX17" s="89">
        <f aca="true" t="shared" si="41" ref="AX17:AX26">AY17+AZ17+BA17+BB17</f>
        <v>3.6160381410256406</v>
      </c>
      <c r="AY17" s="90">
        <f aca="true" t="shared" si="42" ref="AY17:AY27">AG17*AJ17%</f>
        <v>1.3740944935897437</v>
      </c>
      <c r="AZ17" s="90">
        <f aca="true" t="shared" si="43" ref="AZ17:AZ27">AG17*AK17%</f>
        <v>1.1571322051282051</v>
      </c>
      <c r="BA17" s="90">
        <f aca="true" t="shared" si="44" ref="BA17:BA27">AG17*AL17%</f>
        <v>0.18080190705128207</v>
      </c>
      <c r="BB17" s="92">
        <f aca="true" t="shared" si="45" ref="BB17:BB27">AG17*AM17%</f>
        <v>0.9040095352564103</v>
      </c>
      <c r="BC17" s="93">
        <f aca="true" t="shared" si="46" ref="BC17:BC26">BD17+BE17+BF17+BG17</f>
        <v>7.232076282051281</v>
      </c>
      <c r="BD17" s="90">
        <f aca="true" t="shared" si="47" ref="BD17:BD26">AH17*AJ17%</f>
        <v>2.7481889871794873</v>
      </c>
      <c r="BE17" s="90">
        <f aca="true" t="shared" si="48" ref="BE17:BE26">AH17*AK17%</f>
        <v>2.3142644102564103</v>
      </c>
      <c r="BF17" s="90">
        <f aca="true" t="shared" si="49" ref="BF17:BF26">AH17*AL17%</f>
        <v>0.36160381410256415</v>
      </c>
      <c r="BG17" s="92">
        <f aca="true" t="shared" si="50" ref="BG17:BG26">AH17*AM17%</f>
        <v>1.8080190705128205</v>
      </c>
      <c r="BH17" s="295">
        <f aca="true" t="shared" si="51" ref="BH17:BH26">(AT17*K17+AU17*L17+AV17*M17+N17*AW17)/60</f>
        <v>5.959829963321196</v>
      </c>
      <c r="BI17" s="295"/>
      <c r="BJ17" s="295"/>
      <c r="BK17" s="295"/>
    </row>
    <row r="18" spans="1:63" ht="15" customHeight="1">
      <c r="A18" s="87" t="s">
        <v>64</v>
      </c>
      <c r="B18" s="88">
        <v>1.5</v>
      </c>
      <c r="C18" s="85">
        <f t="shared" si="0"/>
        <v>80046</v>
      </c>
      <c r="D18" s="85">
        <f t="shared" si="1"/>
        <v>120069</v>
      </c>
      <c r="E18" s="89">
        <f t="shared" si="2"/>
        <v>19.4325689856199</v>
      </c>
      <c r="F18" s="90">
        <v>25</v>
      </c>
      <c r="G18" s="91">
        <f t="shared" si="3"/>
        <v>19.23076923076923</v>
      </c>
      <c r="H18" s="90">
        <f t="shared" si="4"/>
        <v>25</v>
      </c>
      <c r="I18" s="92">
        <f t="shared" si="5"/>
        <v>14.792899408284022</v>
      </c>
      <c r="J18" s="89">
        <f t="shared" si="6"/>
        <v>12.955045990413264</v>
      </c>
      <c r="K18" s="90">
        <f t="shared" si="7"/>
        <v>16.666666666666668</v>
      </c>
      <c r="L18" s="90">
        <f t="shared" si="8"/>
        <v>12.820512820512821</v>
      </c>
      <c r="M18" s="90">
        <f t="shared" si="9"/>
        <v>16.666666666666668</v>
      </c>
      <c r="N18" s="95">
        <f t="shared" si="10"/>
        <v>9.861932938856015</v>
      </c>
      <c r="O18" s="89">
        <f t="shared" si="11"/>
        <v>1536.8832</v>
      </c>
      <c r="P18" s="90">
        <f t="shared" si="12"/>
        <v>2372.5634400000004</v>
      </c>
      <c r="Q18" s="90">
        <f t="shared" si="13"/>
        <v>240.138</v>
      </c>
      <c r="R18" s="90">
        <f t="shared" si="14"/>
        <v>2029.1661000000001</v>
      </c>
      <c r="S18" s="92">
        <f t="shared" si="15"/>
        <v>6178.75074</v>
      </c>
      <c r="T18" s="93">
        <f t="shared" si="16"/>
        <v>2305.3248</v>
      </c>
      <c r="U18" s="93">
        <f t="shared" si="17"/>
        <v>3558.84516</v>
      </c>
      <c r="V18" s="93">
        <f t="shared" si="18"/>
        <v>360.20699999999994</v>
      </c>
      <c r="W18" s="93">
        <f t="shared" si="19"/>
        <v>3043.7491500000006</v>
      </c>
      <c r="X18" s="94">
        <f t="shared" si="20"/>
        <v>9268.126110000001</v>
      </c>
      <c r="Y18" s="89">
        <f t="shared" si="21"/>
        <v>6178.75074</v>
      </c>
      <c r="Z18" s="91"/>
      <c r="AA18" s="91"/>
      <c r="AB18" s="91">
        <f t="shared" si="22"/>
        <v>9268.126110000001</v>
      </c>
      <c r="AC18" s="90">
        <f t="shared" si="23"/>
        <v>4119.16716</v>
      </c>
      <c r="AD18" s="90">
        <f t="shared" si="24"/>
        <v>17.603278461538462</v>
      </c>
      <c r="AE18" s="95">
        <f t="shared" si="25"/>
        <v>26.40491769230769</v>
      </c>
      <c r="AF18" s="95">
        <f t="shared" si="26"/>
        <v>26.404917692307695</v>
      </c>
      <c r="AG18" s="90">
        <f t="shared" si="27"/>
        <v>4.4008196153846155</v>
      </c>
      <c r="AH18" s="90">
        <f t="shared" si="28"/>
        <v>8.801639230769231</v>
      </c>
      <c r="AI18" s="94">
        <f t="shared" si="29"/>
        <v>26.40491769230769</v>
      </c>
      <c r="AJ18" s="98">
        <v>32</v>
      </c>
      <c r="AK18" s="93">
        <f t="shared" si="30"/>
        <v>38</v>
      </c>
      <c r="AL18" s="90">
        <v>5</v>
      </c>
      <c r="AM18" s="92">
        <v>25</v>
      </c>
      <c r="AN18" s="89">
        <f t="shared" si="31"/>
        <v>17.603278461538462</v>
      </c>
      <c r="AO18" s="90">
        <f t="shared" si="32"/>
        <v>5.633049107692308</v>
      </c>
      <c r="AP18" s="90">
        <f t="shared" si="33"/>
        <v>6.6892458153846155</v>
      </c>
      <c r="AQ18" s="90">
        <f t="shared" si="34"/>
        <v>0.8801639230769231</v>
      </c>
      <c r="AR18" s="92">
        <f t="shared" si="35"/>
        <v>4.4008196153846155</v>
      </c>
      <c r="AS18" s="93">
        <f t="shared" si="36"/>
        <v>26.404917692307695</v>
      </c>
      <c r="AT18" s="90">
        <f t="shared" si="37"/>
        <v>8.449573661538462</v>
      </c>
      <c r="AU18" s="90">
        <f t="shared" si="38"/>
        <v>10.033868723076923</v>
      </c>
      <c r="AV18" s="90">
        <f t="shared" si="39"/>
        <v>1.3202458846153846</v>
      </c>
      <c r="AW18" s="92">
        <f t="shared" si="40"/>
        <v>6.601229423076923</v>
      </c>
      <c r="AX18" s="93">
        <f t="shared" si="41"/>
        <v>4.4008196153846155</v>
      </c>
      <c r="AY18" s="90">
        <f t="shared" si="42"/>
        <v>1.408262276923077</v>
      </c>
      <c r="AZ18" s="90">
        <f t="shared" si="43"/>
        <v>1.6723114538461539</v>
      </c>
      <c r="BA18" s="90">
        <f t="shared" si="44"/>
        <v>0.2200409807692308</v>
      </c>
      <c r="BB18" s="90">
        <f t="shared" si="45"/>
        <v>1.1002049038461539</v>
      </c>
      <c r="BC18" s="93">
        <f t="shared" si="46"/>
        <v>8.801639230769231</v>
      </c>
      <c r="BD18" s="90">
        <f t="shared" si="47"/>
        <v>2.816524553846154</v>
      </c>
      <c r="BE18" s="90">
        <f t="shared" si="48"/>
        <v>3.3446229076923077</v>
      </c>
      <c r="BF18" s="90">
        <f t="shared" si="49"/>
        <v>0.4400819615384616</v>
      </c>
      <c r="BG18" s="92">
        <f t="shared" si="50"/>
        <v>2.2004098076923078</v>
      </c>
      <c r="BH18" s="295">
        <f t="shared" si="51"/>
        <v>5.942842504286148</v>
      </c>
      <c r="BI18" s="295"/>
      <c r="BJ18" s="295"/>
      <c r="BK18" s="295"/>
    </row>
    <row r="19" spans="1:63" ht="15" customHeight="1">
      <c r="A19" s="87" t="s">
        <v>65</v>
      </c>
      <c r="B19" s="88">
        <v>1.5</v>
      </c>
      <c r="C19" s="85">
        <f t="shared" si="0"/>
        <v>80046</v>
      </c>
      <c r="D19" s="85">
        <f t="shared" si="1"/>
        <v>120069</v>
      </c>
      <c r="E19" s="89">
        <f t="shared" si="2"/>
        <v>20.040080160320638</v>
      </c>
      <c r="F19" s="90">
        <v>25</v>
      </c>
      <c r="G19" s="91">
        <f t="shared" si="3"/>
        <v>19.23076923076923</v>
      </c>
      <c r="H19" s="90">
        <f t="shared" si="4"/>
        <v>25</v>
      </c>
      <c r="I19" s="92">
        <f t="shared" si="5"/>
        <v>14.792899408284022</v>
      </c>
      <c r="J19" s="89">
        <f t="shared" si="6"/>
        <v>13.360053440213763</v>
      </c>
      <c r="K19" s="90">
        <f t="shared" si="7"/>
        <v>16.666666666666668</v>
      </c>
      <c r="L19" s="90">
        <f t="shared" si="8"/>
        <v>12.820512820512821</v>
      </c>
      <c r="M19" s="90">
        <f t="shared" si="9"/>
        <v>16.666666666666668</v>
      </c>
      <c r="N19" s="95">
        <f t="shared" si="10"/>
        <v>9.861932938856015</v>
      </c>
      <c r="O19" s="89">
        <f t="shared" si="11"/>
        <v>1921.104</v>
      </c>
      <c r="P19" s="90">
        <f t="shared" si="12"/>
        <v>1560.8970000000002</v>
      </c>
      <c r="Q19" s="90">
        <f t="shared" si="13"/>
        <v>480.276</v>
      </c>
      <c r="R19" s="90">
        <f t="shared" si="14"/>
        <v>2029.1661000000001</v>
      </c>
      <c r="S19" s="92">
        <f t="shared" si="15"/>
        <v>5991.4431</v>
      </c>
      <c r="T19" s="93">
        <f t="shared" si="16"/>
        <v>2881.6559999999995</v>
      </c>
      <c r="U19" s="93">
        <f t="shared" si="17"/>
        <v>2341.3455</v>
      </c>
      <c r="V19" s="93">
        <f t="shared" si="18"/>
        <v>720.4139999999999</v>
      </c>
      <c r="W19" s="93">
        <f t="shared" si="19"/>
        <v>3043.7491500000006</v>
      </c>
      <c r="X19" s="94">
        <f t="shared" si="20"/>
        <v>8987.164649999999</v>
      </c>
      <c r="Y19" s="89">
        <f t="shared" si="21"/>
        <v>5991.443100000001</v>
      </c>
      <c r="Z19" s="91"/>
      <c r="AA19" s="91"/>
      <c r="AB19" s="91">
        <f t="shared" si="22"/>
        <v>8987.164649999999</v>
      </c>
      <c r="AC19" s="90">
        <f t="shared" si="23"/>
        <v>3994.2954000000004</v>
      </c>
      <c r="AD19" s="90">
        <f t="shared" si="24"/>
        <v>17.069638461538464</v>
      </c>
      <c r="AE19" s="95">
        <f t="shared" si="25"/>
        <v>25.604457692307697</v>
      </c>
      <c r="AF19" s="95">
        <f t="shared" si="26"/>
        <v>25.60445769230769</v>
      </c>
      <c r="AG19" s="90">
        <f t="shared" si="27"/>
        <v>4.267409615384616</v>
      </c>
      <c r="AH19" s="90">
        <f t="shared" si="28"/>
        <v>8.534819230769232</v>
      </c>
      <c r="AI19" s="94">
        <f t="shared" si="29"/>
        <v>25.604457692307697</v>
      </c>
      <c r="AJ19" s="98">
        <v>40</v>
      </c>
      <c r="AK19" s="93">
        <f t="shared" si="30"/>
        <v>25</v>
      </c>
      <c r="AL19" s="90">
        <v>10</v>
      </c>
      <c r="AM19" s="92">
        <v>25</v>
      </c>
      <c r="AN19" s="89">
        <f t="shared" si="31"/>
        <v>17.069638461538464</v>
      </c>
      <c r="AO19" s="90">
        <f t="shared" si="32"/>
        <v>6.827855384615386</v>
      </c>
      <c r="AP19" s="90">
        <f t="shared" si="33"/>
        <v>4.267409615384616</v>
      </c>
      <c r="AQ19" s="90">
        <f t="shared" si="34"/>
        <v>1.7069638461538466</v>
      </c>
      <c r="AR19" s="92">
        <f t="shared" si="35"/>
        <v>4.267409615384616</v>
      </c>
      <c r="AS19" s="93">
        <f t="shared" si="36"/>
        <v>25.604457692307697</v>
      </c>
      <c r="AT19" s="90">
        <f t="shared" si="37"/>
        <v>10.24178307692308</v>
      </c>
      <c r="AU19" s="90">
        <f t="shared" si="38"/>
        <v>6.401114423076924</v>
      </c>
      <c r="AV19" s="90">
        <f t="shared" si="39"/>
        <v>2.56044576923077</v>
      </c>
      <c r="AW19" s="92">
        <f t="shared" si="40"/>
        <v>6.401114423076924</v>
      </c>
      <c r="AX19" s="99">
        <f t="shared" si="41"/>
        <v>4.267409615384616</v>
      </c>
      <c r="AY19" s="100">
        <f t="shared" si="42"/>
        <v>1.7069638461538466</v>
      </c>
      <c r="AZ19" s="100">
        <f t="shared" si="43"/>
        <v>1.066852403846154</v>
      </c>
      <c r="BA19" s="100">
        <f t="shared" si="44"/>
        <v>0.42674096153846164</v>
      </c>
      <c r="BB19" s="100">
        <f t="shared" si="45"/>
        <v>1.066852403846154</v>
      </c>
      <c r="BC19" s="99">
        <f t="shared" si="46"/>
        <v>8.534819230769232</v>
      </c>
      <c r="BD19" s="100">
        <f t="shared" si="47"/>
        <v>3.413927692307693</v>
      </c>
      <c r="BE19" s="100">
        <f t="shared" si="48"/>
        <v>2.133704807692308</v>
      </c>
      <c r="BF19" s="100">
        <f t="shared" si="49"/>
        <v>0.8534819230769233</v>
      </c>
      <c r="BG19" s="100">
        <f t="shared" si="50"/>
        <v>2.133704807692308</v>
      </c>
      <c r="BH19" s="295">
        <f t="shared" si="51"/>
        <v>5.976056857836445</v>
      </c>
      <c r="BI19" s="295"/>
      <c r="BJ19" s="295"/>
      <c r="BK19" s="295"/>
    </row>
    <row r="20" spans="1:63" ht="15" customHeight="1">
      <c r="A20" s="87" t="s">
        <v>66</v>
      </c>
      <c r="B20" s="88">
        <v>1.5</v>
      </c>
      <c r="C20" s="85">
        <f t="shared" si="0"/>
        <v>80046</v>
      </c>
      <c r="D20" s="85">
        <f t="shared" si="1"/>
        <v>120069</v>
      </c>
      <c r="E20" s="89">
        <f t="shared" si="2"/>
        <v>23.59418010224145</v>
      </c>
      <c r="F20" s="90">
        <v>30</v>
      </c>
      <c r="G20" s="91">
        <f t="shared" si="3"/>
        <v>23.076923076923077</v>
      </c>
      <c r="H20" s="90">
        <f t="shared" si="4"/>
        <v>30</v>
      </c>
      <c r="I20" s="92">
        <f t="shared" si="5"/>
        <v>17.75147928994083</v>
      </c>
      <c r="J20" s="89">
        <f t="shared" si="6"/>
        <v>15.729453401494297</v>
      </c>
      <c r="K20" s="90">
        <f t="shared" si="7"/>
        <v>20</v>
      </c>
      <c r="L20" s="90">
        <f t="shared" si="8"/>
        <v>15.384615384615383</v>
      </c>
      <c r="M20" s="90">
        <f t="shared" si="9"/>
        <v>20</v>
      </c>
      <c r="N20" s="95">
        <f t="shared" si="10"/>
        <v>11.834319526627219</v>
      </c>
      <c r="O20" s="89">
        <f t="shared" si="11"/>
        <v>880.506</v>
      </c>
      <c r="P20" s="90">
        <f t="shared" si="12"/>
        <v>1716.9867</v>
      </c>
      <c r="Q20" s="90">
        <f t="shared" si="13"/>
        <v>800.4599999999999</v>
      </c>
      <c r="R20" s="90">
        <f t="shared" si="14"/>
        <v>1690.97175</v>
      </c>
      <c r="S20" s="92">
        <f t="shared" si="15"/>
        <v>5088.9244499999995</v>
      </c>
      <c r="T20" s="93">
        <f t="shared" si="16"/>
        <v>1320.759</v>
      </c>
      <c r="U20" s="93">
        <f t="shared" si="17"/>
        <v>2575.48005</v>
      </c>
      <c r="V20" s="93">
        <f t="shared" si="18"/>
        <v>1200.69</v>
      </c>
      <c r="W20" s="93">
        <f t="shared" si="19"/>
        <v>2536.457625</v>
      </c>
      <c r="X20" s="94">
        <f t="shared" si="20"/>
        <v>7633.386675000001</v>
      </c>
      <c r="Y20" s="89">
        <f t="shared" si="21"/>
        <v>5088.9244499999995</v>
      </c>
      <c r="Z20" s="91"/>
      <c r="AA20" s="91"/>
      <c r="AB20" s="91">
        <f t="shared" si="22"/>
        <v>7633.386675000001</v>
      </c>
      <c r="AC20" s="90">
        <f t="shared" si="23"/>
        <v>3392.6162999999997</v>
      </c>
      <c r="AD20" s="90">
        <f t="shared" si="24"/>
        <v>14.498360256410255</v>
      </c>
      <c r="AE20" s="95">
        <f t="shared" si="25"/>
        <v>21.747540384615384</v>
      </c>
      <c r="AF20" s="95">
        <f t="shared" si="26"/>
        <v>21.747540384615387</v>
      </c>
      <c r="AG20" s="90">
        <f t="shared" si="27"/>
        <v>3.6245900641025637</v>
      </c>
      <c r="AH20" s="90">
        <f t="shared" si="28"/>
        <v>7.249180128205127</v>
      </c>
      <c r="AI20" s="94">
        <f t="shared" si="29"/>
        <v>21.747540384615384</v>
      </c>
      <c r="AJ20" s="98">
        <v>22</v>
      </c>
      <c r="AK20" s="93">
        <f t="shared" si="30"/>
        <v>33</v>
      </c>
      <c r="AL20" s="90">
        <v>20</v>
      </c>
      <c r="AM20" s="92">
        <v>25</v>
      </c>
      <c r="AN20" s="89">
        <f t="shared" si="31"/>
        <v>14.498360256410255</v>
      </c>
      <c r="AO20" s="90">
        <f t="shared" si="32"/>
        <v>3.1896392564102563</v>
      </c>
      <c r="AP20" s="90">
        <f t="shared" si="33"/>
        <v>4.784458884615384</v>
      </c>
      <c r="AQ20" s="90">
        <f t="shared" si="34"/>
        <v>2.8996720512820513</v>
      </c>
      <c r="AR20" s="92">
        <f t="shared" si="35"/>
        <v>3.6245900641025637</v>
      </c>
      <c r="AS20" s="93">
        <f t="shared" si="36"/>
        <v>21.747540384615384</v>
      </c>
      <c r="AT20" s="90">
        <f t="shared" si="37"/>
        <v>4.784458884615384</v>
      </c>
      <c r="AU20" s="90">
        <f t="shared" si="38"/>
        <v>7.1766883269230775</v>
      </c>
      <c r="AV20" s="90">
        <f t="shared" si="39"/>
        <v>4.349508076923077</v>
      </c>
      <c r="AW20" s="92">
        <f t="shared" si="40"/>
        <v>5.436885096153846</v>
      </c>
      <c r="AX20" s="101">
        <f t="shared" si="41"/>
        <v>3.6245900641025637</v>
      </c>
      <c r="AY20" s="102">
        <f t="shared" si="42"/>
        <v>0.7974098141025641</v>
      </c>
      <c r="AZ20" s="102">
        <f t="shared" si="43"/>
        <v>1.196114721153846</v>
      </c>
      <c r="BA20" s="102">
        <f t="shared" si="44"/>
        <v>0.7249180128205128</v>
      </c>
      <c r="BB20" s="102">
        <f t="shared" si="45"/>
        <v>0.9061475160256409</v>
      </c>
      <c r="BC20" s="101">
        <f t="shared" si="46"/>
        <v>7.249180128205127</v>
      </c>
      <c r="BD20" s="102">
        <f t="shared" si="47"/>
        <v>1.5948196282051281</v>
      </c>
      <c r="BE20" s="102">
        <f t="shared" si="48"/>
        <v>2.392229442307692</v>
      </c>
      <c r="BF20" s="102">
        <f t="shared" si="49"/>
        <v>1.4498360256410256</v>
      </c>
      <c r="BG20" s="102">
        <f t="shared" si="50"/>
        <v>1.8122950320512818</v>
      </c>
      <c r="BH20" s="295">
        <f t="shared" si="51"/>
        <v>5.957196072219692</v>
      </c>
      <c r="BI20" s="295"/>
      <c r="BJ20" s="295"/>
      <c r="BK20" s="295"/>
    </row>
    <row r="21" spans="1:63" ht="15" customHeight="1">
      <c r="A21" s="103" t="s">
        <v>66</v>
      </c>
      <c r="B21" s="104">
        <v>1.5</v>
      </c>
      <c r="C21" s="97">
        <f t="shared" si="0"/>
        <v>80046</v>
      </c>
      <c r="D21" s="97">
        <f t="shared" si="1"/>
        <v>120069</v>
      </c>
      <c r="E21" s="105">
        <f t="shared" si="2"/>
        <v>22.944550669216063</v>
      </c>
      <c r="F21" s="100">
        <v>30</v>
      </c>
      <c r="G21" s="106">
        <f t="shared" si="3"/>
        <v>23.076923076923077</v>
      </c>
      <c r="H21" s="100">
        <f t="shared" si="4"/>
        <v>30</v>
      </c>
      <c r="I21" s="107">
        <f t="shared" si="5"/>
        <v>17.75147928994083</v>
      </c>
      <c r="J21" s="105">
        <f t="shared" si="6"/>
        <v>15.296367112810708</v>
      </c>
      <c r="K21" s="100">
        <f t="shared" si="7"/>
        <v>20</v>
      </c>
      <c r="L21" s="100">
        <f t="shared" si="8"/>
        <v>15.384615384615383</v>
      </c>
      <c r="M21" s="100">
        <f t="shared" si="9"/>
        <v>20</v>
      </c>
      <c r="N21" s="108">
        <f t="shared" si="10"/>
        <v>11.834319526627219</v>
      </c>
      <c r="O21" s="105">
        <f t="shared" si="11"/>
        <v>1000.575</v>
      </c>
      <c r="P21" s="100">
        <f t="shared" si="12"/>
        <v>2341.3455000000004</v>
      </c>
      <c r="Q21" s="100">
        <f t="shared" si="13"/>
        <v>200.11499999999998</v>
      </c>
      <c r="R21" s="100">
        <f t="shared" si="14"/>
        <v>1690.97175</v>
      </c>
      <c r="S21" s="107">
        <f t="shared" si="15"/>
        <v>5233.00725</v>
      </c>
      <c r="T21" s="99">
        <f t="shared" si="16"/>
        <v>1500.8625</v>
      </c>
      <c r="U21" s="99">
        <f t="shared" si="17"/>
        <v>3512.0182500000005</v>
      </c>
      <c r="V21" s="99">
        <f t="shared" si="18"/>
        <v>300.1725</v>
      </c>
      <c r="W21" s="99">
        <f t="shared" si="19"/>
        <v>2536.457625</v>
      </c>
      <c r="X21" s="109">
        <f t="shared" si="20"/>
        <v>7849.510875</v>
      </c>
      <c r="Y21" s="105">
        <f t="shared" si="21"/>
        <v>5233.00725</v>
      </c>
      <c r="Z21" s="106"/>
      <c r="AA21" s="106"/>
      <c r="AB21" s="106">
        <f t="shared" si="22"/>
        <v>7849.510875</v>
      </c>
      <c r="AC21" s="100">
        <f t="shared" si="23"/>
        <v>3488.6714999999995</v>
      </c>
      <c r="AD21" s="100">
        <f t="shared" si="24"/>
        <v>14.908852564102562</v>
      </c>
      <c r="AE21" s="108">
        <f t="shared" si="25"/>
        <v>22.363278846153843</v>
      </c>
      <c r="AF21" s="108">
        <f t="shared" si="26"/>
        <v>22.363278846153843</v>
      </c>
      <c r="AG21" s="100">
        <f t="shared" si="27"/>
        <v>3.7272131410256404</v>
      </c>
      <c r="AH21" s="100">
        <f t="shared" si="28"/>
        <v>7.454426282051281</v>
      </c>
      <c r="AI21" s="109">
        <f t="shared" si="29"/>
        <v>22.363278846153843</v>
      </c>
      <c r="AJ21" s="98">
        <v>25</v>
      </c>
      <c r="AK21" s="99">
        <f t="shared" si="30"/>
        <v>45</v>
      </c>
      <c r="AL21" s="100">
        <v>5</v>
      </c>
      <c r="AM21" s="107">
        <v>25</v>
      </c>
      <c r="AN21" s="105">
        <f t="shared" si="31"/>
        <v>14.908852564102562</v>
      </c>
      <c r="AO21" s="100">
        <f t="shared" si="32"/>
        <v>3.7272131410256404</v>
      </c>
      <c r="AP21" s="100">
        <f t="shared" si="33"/>
        <v>6.708983653846153</v>
      </c>
      <c r="AQ21" s="100">
        <f t="shared" si="34"/>
        <v>0.7454426282051281</v>
      </c>
      <c r="AR21" s="107">
        <f t="shared" si="35"/>
        <v>3.7272131410256404</v>
      </c>
      <c r="AS21" s="99">
        <f t="shared" si="36"/>
        <v>22.363278846153843</v>
      </c>
      <c r="AT21" s="100">
        <f t="shared" si="37"/>
        <v>5.590819711538461</v>
      </c>
      <c r="AU21" s="100">
        <f t="shared" si="38"/>
        <v>10.06347548076923</v>
      </c>
      <c r="AV21" s="100">
        <f t="shared" si="39"/>
        <v>1.1181639423076921</v>
      </c>
      <c r="AW21" s="107">
        <f t="shared" si="40"/>
        <v>5.590819711538461</v>
      </c>
      <c r="AX21" s="101">
        <f t="shared" si="41"/>
        <v>3.7272131410256404</v>
      </c>
      <c r="AY21" s="102">
        <f t="shared" si="42"/>
        <v>0.9318032852564101</v>
      </c>
      <c r="AZ21" s="102">
        <f t="shared" si="43"/>
        <v>1.6772459134615383</v>
      </c>
      <c r="BA21" s="102">
        <f t="shared" si="44"/>
        <v>0.18636065705128202</v>
      </c>
      <c r="BB21" s="102">
        <f t="shared" si="45"/>
        <v>0.9318032852564101</v>
      </c>
      <c r="BC21" s="101">
        <f t="shared" si="46"/>
        <v>7.454426282051281</v>
      </c>
      <c r="BD21" s="102">
        <f t="shared" si="47"/>
        <v>1.8636065705128202</v>
      </c>
      <c r="BE21" s="102">
        <f t="shared" si="48"/>
        <v>3.3544918269230766</v>
      </c>
      <c r="BF21" s="102">
        <f t="shared" si="49"/>
        <v>0.37272131410256404</v>
      </c>
      <c r="BG21" s="102">
        <f t="shared" si="50"/>
        <v>1.8636065705128202</v>
      </c>
      <c r="BH21" s="295">
        <f t="shared" si="51"/>
        <v>5.919431994386284</v>
      </c>
      <c r="BI21" s="295"/>
      <c r="BJ21" s="295"/>
      <c r="BK21" s="295"/>
    </row>
    <row r="22" spans="1:63" ht="15" customHeight="1">
      <c r="A22" s="110" t="s">
        <v>67</v>
      </c>
      <c r="B22" s="111">
        <v>4.25</v>
      </c>
      <c r="C22" s="98">
        <f t="shared" si="0"/>
        <v>80046</v>
      </c>
      <c r="D22" s="98">
        <f t="shared" si="1"/>
        <v>340195.5</v>
      </c>
      <c r="E22" s="112">
        <f t="shared" si="2"/>
        <v>20.388191159680314</v>
      </c>
      <c r="F22" s="102">
        <v>25</v>
      </c>
      <c r="G22" s="113">
        <f t="shared" si="3"/>
        <v>19.23076923076923</v>
      </c>
      <c r="H22" s="102">
        <f t="shared" si="4"/>
        <v>25</v>
      </c>
      <c r="I22" s="114">
        <f t="shared" si="5"/>
        <v>14.792899408284022</v>
      </c>
      <c r="J22" s="112">
        <f t="shared" si="6"/>
        <v>13.592127439786877</v>
      </c>
      <c r="K22" s="102">
        <f t="shared" si="7"/>
        <v>16.666666666666668</v>
      </c>
      <c r="L22" s="102">
        <f t="shared" si="8"/>
        <v>12.820512820512821</v>
      </c>
      <c r="M22" s="102">
        <f t="shared" si="9"/>
        <v>16.666666666666668</v>
      </c>
      <c r="N22" s="115">
        <f t="shared" si="10"/>
        <v>9.861932938856015</v>
      </c>
      <c r="O22" s="112">
        <f t="shared" si="11"/>
        <v>5443.128000000001</v>
      </c>
      <c r="P22" s="102">
        <f t="shared" si="12"/>
        <v>6014.656440000001</v>
      </c>
      <c r="Q22" s="102">
        <f t="shared" si="13"/>
        <v>1088.6256</v>
      </c>
      <c r="R22" s="102">
        <f t="shared" si="14"/>
        <v>4139.498844000001</v>
      </c>
      <c r="S22" s="114">
        <f t="shared" si="15"/>
        <v>16685.908884</v>
      </c>
      <c r="T22" s="101">
        <f t="shared" si="16"/>
        <v>8164.692</v>
      </c>
      <c r="U22" s="101">
        <f t="shared" si="17"/>
        <v>9021.98466</v>
      </c>
      <c r="V22" s="101">
        <f t="shared" si="18"/>
        <v>1632.9383999999998</v>
      </c>
      <c r="W22" s="101">
        <f t="shared" si="19"/>
        <v>6209.2482660000005</v>
      </c>
      <c r="X22" s="116">
        <f t="shared" si="20"/>
        <v>25028.863326</v>
      </c>
      <c r="Y22" s="112">
        <f t="shared" si="21"/>
        <v>16685.908884</v>
      </c>
      <c r="Z22" s="113"/>
      <c r="AA22" s="113"/>
      <c r="AB22" s="113">
        <f t="shared" si="22"/>
        <v>25028.863326</v>
      </c>
      <c r="AC22" s="102">
        <f t="shared" si="23"/>
        <v>3926.096208</v>
      </c>
      <c r="AD22" s="102">
        <f t="shared" si="24"/>
        <v>16.77818892307692</v>
      </c>
      <c r="AE22" s="115">
        <f t="shared" si="25"/>
        <v>25.16728338461538</v>
      </c>
      <c r="AF22" s="115">
        <f t="shared" si="26"/>
        <v>25.16728338461538</v>
      </c>
      <c r="AG22" s="102">
        <f t="shared" si="27"/>
        <v>4.19454723076923</v>
      </c>
      <c r="AH22" s="102">
        <f t="shared" si="28"/>
        <v>8.38909446153846</v>
      </c>
      <c r="AI22" s="109">
        <f t="shared" si="29"/>
        <v>71.30730292307692</v>
      </c>
      <c r="AJ22" s="98">
        <v>40</v>
      </c>
      <c r="AK22" s="101">
        <f t="shared" si="30"/>
        <v>34</v>
      </c>
      <c r="AL22" s="102">
        <v>8</v>
      </c>
      <c r="AM22" s="114">
        <v>18</v>
      </c>
      <c r="AN22" s="112">
        <f t="shared" si="31"/>
        <v>16.77818892307692</v>
      </c>
      <c r="AO22" s="102">
        <f t="shared" si="32"/>
        <v>6.711275569230769</v>
      </c>
      <c r="AP22" s="102">
        <f t="shared" si="33"/>
        <v>5.704584233846154</v>
      </c>
      <c r="AQ22" s="102">
        <f t="shared" si="34"/>
        <v>1.3422551138461538</v>
      </c>
      <c r="AR22" s="114">
        <f t="shared" si="35"/>
        <v>3.0200740061538456</v>
      </c>
      <c r="AS22" s="101">
        <f t="shared" si="36"/>
        <v>25.167283384615384</v>
      </c>
      <c r="AT22" s="102">
        <f t="shared" si="37"/>
        <v>10.066913353846154</v>
      </c>
      <c r="AU22" s="102">
        <f t="shared" si="38"/>
        <v>8.55687635076923</v>
      </c>
      <c r="AV22" s="102">
        <f t="shared" si="39"/>
        <v>2.0133826707692304</v>
      </c>
      <c r="AW22" s="114">
        <f t="shared" si="40"/>
        <v>4.530111009230768</v>
      </c>
      <c r="AX22" s="101">
        <f t="shared" si="41"/>
        <v>4.19454723076923</v>
      </c>
      <c r="AY22" s="102">
        <f t="shared" si="42"/>
        <v>1.6778188923076922</v>
      </c>
      <c r="AZ22" s="102">
        <f t="shared" si="43"/>
        <v>1.4261460584615384</v>
      </c>
      <c r="BA22" s="102">
        <f t="shared" si="44"/>
        <v>0.33556377846153845</v>
      </c>
      <c r="BB22" s="102">
        <f t="shared" si="45"/>
        <v>0.7550185015384614</v>
      </c>
      <c r="BC22" s="101">
        <f t="shared" si="46"/>
        <v>8.38909446153846</v>
      </c>
      <c r="BD22" s="102">
        <f t="shared" si="47"/>
        <v>3.3556377846153844</v>
      </c>
      <c r="BE22" s="102">
        <f t="shared" si="48"/>
        <v>2.852292116923077</v>
      </c>
      <c r="BF22" s="102">
        <f t="shared" si="49"/>
        <v>0.6711275569230769</v>
      </c>
      <c r="BG22" s="102">
        <f t="shared" si="50"/>
        <v>1.5100370030769228</v>
      </c>
      <c r="BH22" s="295">
        <f t="shared" si="51"/>
        <v>5.928624350235169</v>
      </c>
      <c r="BI22" s="295"/>
      <c r="BJ22" s="295"/>
      <c r="BK22" s="295"/>
    </row>
    <row r="23" spans="1:63" ht="15" customHeight="1">
      <c r="A23" s="117" t="s">
        <v>68</v>
      </c>
      <c r="B23" s="118">
        <v>1</v>
      </c>
      <c r="C23" s="119">
        <f t="shared" si="0"/>
        <v>80046</v>
      </c>
      <c r="D23" s="119">
        <f t="shared" si="1"/>
        <v>80046</v>
      </c>
      <c r="E23" s="120">
        <f t="shared" si="2"/>
        <v>20.987174504469493</v>
      </c>
      <c r="F23" s="121">
        <v>27</v>
      </c>
      <c r="G23" s="122">
        <f t="shared" si="3"/>
        <v>20.76923076923077</v>
      </c>
      <c r="H23" s="121">
        <f t="shared" si="4"/>
        <v>27</v>
      </c>
      <c r="I23" s="123">
        <f t="shared" si="5"/>
        <v>15.976331360946746</v>
      </c>
      <c r="J23" s="120">
        <f t="shared" si="6"/>
        <v>13.991449669646329</v>
      </c>
      <c r="K23" s="121">
        <f t="shared" si="7"/>
        <v>18</v>
      </c>
      <c r="L23" s="121">
        <f t="shared" si="8"/>
        <v>13.846153846153845</v>
      </c>
      <c r="M23" s="121">
        <f t="shared" si="9"/>
        <v>18</v>
      </c>
      <c r="N23" s="124">
        <f t="shared" si="10"/>
        <v>10.650887573964498</v>
      </c>
      <c r="O23" s="120">
        <f t="shared" si="11"/>
        <v>948.6933333333334</v>
      </c>
      <c r="P23" s="121">
        <f t="shared" si="12"/>
        <v>1464.5453333333332</v>
      </c>
      <c r="Q23" s="121">
        <f t="shared" si="13"/>
        <v>148.23333333333335</v>
      </c>
      <c r="R23" s="121">
        <f t="shared" si="14"/>
        <v>1252.5716666666667</v>
      </c>
      <c r="S23" s="123">
        <f t="shared" si="15"/>
        <v>3814.0436666666665</v>
      </c>
      <c r="T23" s="125">
        <f t="shared" si="16"/>
        <v>1423.04</v>
      </c>
      <c r="U23" s="125">
        <f t="shared" si="17"/>
        <v>2196.818</v>
      </c>
      <c r="V23" s="125">
        <f t="shared" si="18"/>
        <v>222.35000000000002</v>
      </c>
      <c r="W23" s="125">
        <f t="shared" si="19"/>
        <v>1878.8574999999998</v>
      </c>
      <c r="X23" s="126">
        <f t="shared" si="20"/>
        <v>5721.0655</v>
      </c>
      <c r="Y23" s="120">
        <f t="shared" si="21"/>
        <v>3814.043666666666</v>
      </c>
      <c r="Z23" s="122"/>
      <c r="AA23" s="122"/>
      <c r="AB23" s="122">
        <f t="shared" si="22"/>
        <v>5721.0655</v>
      </c>
      <c r="AC23" s="121">
        <f t="shared" si="23"/>
        <v>3814.043666666666</v>
      </c>
      <c r="AD23" s="121">
        <f t="shared" si="24"/>
        <v>16.299331908831906</v>
      </c>
      <c r="AE23" s="124">
        <f t="shared" si="25"/>
        <v>24.44899786324786</v>
      </c>
      <c r="AF23" s="124">
        <f t="shared" si="26"/>
        <v>24.44899786324786</v>
      </c>
      <c r="AG23" s="121">
        <f t="shared" si="27"/>
        <v>4.0748329772079765</v>
      </c>
      <c r="AH23" s="121">
        <f t="shared" si="28"/>
        <v>8.149665954415953</v>
      </c>
      <c r="AI23" s="84">
        <f t="shared" si="29"/>
        <v>16.299331908831906</v>
      </c>
      <c r="AJ23" s="98">
        <v>32</v>
      </c>
      <c r="AK23" s="125">
        <f t="shared" si="30"/>
        <v>38</v>
      </c>
      <c r="AL23" s="121">
        <v>5</v>
      </c>
      <c r="AM23" s="123">
        <v>25</v>
      </c>
      <c r="AN23" s="120">
        <f t="shared" si="31"/>
        <v>16.299331908831906</v>
      </c>
      <c r="AO23" s="121">
        <f t="shared" si="32"/>
        <v>5.21578621082621</v>
      </c>
      <c r="AP23" s="121">
        <f t="shared" si="33"/>
        <v>6.193746125356125</v>
      </c>
      <c r="AQ23" s="121">
        <f t="shared" si="34"/>
        <v>0.8149665954415953</v>
      </c>
      <c r="AR23" s="123">
        <f t="shared" si="35"/>
        <v>4.0748329772079765</v>
      </c>
      <c r="AS23" s="125">
        <f t="shared" si="36"/>
        <v>24.44899786324786</v>
      </c>
      <c r="AT23" s="121">
        <f t="shared" si="37"/>
        <v>7.823679316239316</v>
      </c>
      <c r="AU23" s="121">
        <f t="shared" si="38"/>
        <v>9.290619188034187</v>
      </c>
      <c r="AV23" s="121">
        <f t="shared" si="39"/>
        <v>1.222449893162393</v>
      </c>
      <c r="AW23" s="123">
        <f t="shared" si="40"/>
        <v>6.112249465811965</v>
      </c>
      <c r="AX23" s="101">
        <f t="shared" si="41"/>
        <v>4.0748329772079765</v>
      </c>
      <c r="AY23" s="102">
        <f t="shared" si="42"/>
        <v>1.3039465527065526</v>
      </c>
      <c r="AZ23" s="102">
        <f t="shared" si="43"/>
        <v>1.5484365313390311</v>
      </c>
      <c r="BA23" s="102">
        <f t="shared" si="44"/>
        <v>0.20374164886039883</v>
      </c>
      <c r="BB23" s="102">
        <f t="shared" si="45"/>
        <v>1.0187082443019941</v>
      </c>
      <c r="BC23" s="101">
        <f t="shared" si="46"/>
        <v>8.149665954415953</v>
      </c>
      <c r="BD23" s="102">
        <f t="shared" si="47"/>
        <v>2.607893105413105</v>
      </c>
      <c r="BE23" s="102">
        <f t="shared" si="48"/>
        <v>3.0968730626780623</v>
      </c>
      <c r="BF23" s="102">
        <f t="shared" si="49"/>
        <v>0.40748329772079767</v>
      </c>
      <c r="BG23" s="102">
        <f t="shared" si="50"/>
        <v>2.0374164886039883</v>
      </c>
      <c r="BH23" s="295">
        <f t="shared" si="51"/>
        <v>5.942842504286148</v>
      </c>
      <c r="BI23" s="295"/>
      <c r="BJ23" s="295"/>
      <c r="BK23" s="295"/>
    </row>
    <row r="24" spans="1:63" s="171" customFormat="1" ht="15" customHeight="1">
      <c r="A24" s="296" t="s">
        <v>69</v>
      </c>
      <c r="B24" s="297">
        <v>1</v>
      </c>
      <c r="C24" s="298">
        <f t="shared" si="0"/>
        <v>80046</v>
      </c>
      <c r="D24" s="298">
        <f t="shared" si="1"/>
        <v>80046</v>
      </c>
      <c r="E24" s="299">
        <f t="shared" si="2"/>
        <v>17.741935483870968</v>
      </c>
      <c r="F24" s="300">
        <v>22</v>
      </c>
      <c r="G24" s="122">
        <f t="shared" si="3"/>
        <v>16.923076923076923</v>
      </c>
      <c r="H24" s="300">
        <f t="shared" si="4"/>
        <v>22</v>
      </c>
      <c r="I24" s="301">
        <f t="shared" si="5"/>
        <v>13.01775147928994</v>
      </c>
      <c r="J24" s="299">
        <f t="shared" si="6"/>
        <v>11.11111111111111</v>
      </c>
      <c r="K24" s="300">
        <v>20</v>
      </c>
      <c r="L24" s="300">
        <v>10</v>
      </c>
      <c r="M24" s="300">
        <f t="shared" si="9"/>
        <v>14.666666666666666</v>
      </c>
      <c r="N24" s="302">
        <f t="shared" si="10"/>
        <v>8.678500986193294</v>
      </c>
      <c r="O24" s="120">
        <f t="shared" si="11"/>
        <v>727.6909090909091</v>
      </c>
      <c r="P24" s="300">
        <f t="shared" si="12"/>
        <v>3783.9927272727273</v>
      </c>
      <c r="Q24" s="121">
        <f t="shared" si="13"/>
        <v>0</v>
      </c>
      <c r="R24" s="121">
        <f t="shared" si="14"/>
        <v>0</v>
      </c>
      <c r="S24" s="301">
        <f t="shared" si="15"/>
        <v>4511.683636363637</v>
      </c>
      <c r="T24" s="303">
        <f t="shared" si="16"/>
        <v>800.46</v>
      </c>
      <c r="U24" s="303">
        <f t="shared" si="17"/>
        <v>6403.68</v>
      </c>
      <c r="V24" s="303">
        <v>0</v>
      </c>
      <c r="W24" s="303">
        <v>0</v>
      </c>
      <c r="X24" s="304">
        <f t="shared" si="20"/>
        <v>7204.14</v>
      </c>
      <c r="Y24" s="299">
        <f t="shared" si="21"/>
        <v>4511.683636363637</v>
      </c>
      <c r="Z24" s="305"/>
      <c r="AA24" s="305"/>
      <c r="AB24" s="305">
        <f t="shared" si="22"/>
        <v>7204.14</v>
      </c>
      <c r="AC24" s="300">
        <f t="shared" si="23"/>
        <v>4511.683636363637</v>
      </c>
      <c r="AD24" s="300">
        <f t="shared" si="24"/>
        <v>19.2806993006993</v>
      </c>
      <c r="AE24" s="302">
        <f t="shared" si="25"/>
        <v>28.921048951048952</v>
      </c>
      <c r="AF24" s="302">
        <f t="shared" si="26"/>
        <v>30.786923076923078</v>
      </c>
      <c r="AG24" s="300">
        <f t="shared" si="27"/>
        <v>4.820174825174825</v>
      </c>
      <c r="AH24" s="300">
        <f t="shared" si="28"/>
        <v>9.64034965034965</v>
      </c>
      <c r="AI24" s="304">
        <f t="shared" si="29"/>
        <v>19.2806993006993</v>
      </c>
      <c r="AJ24" s="306">
        <v>20</v>
      </c>
      <c r="AK24" s="303">
        <f t="shared" si="30"/>
        <v>80</v>
      </c>
      <c r="AL24" s="300">
        <v>0</v>
      </c>
      <c r="AM24" s="301">
        <v>0</v>
      </c>
      <c r="AN24" s="299">
        <f t="shared" si="31"/>
        <v>19.280699300699304</v>
      </c>
      <c r="AO24" s="300">
        <f t="shared" si="32"/>
        <v>3.8561398601398604</v>
      </c>
      <c r="AP24" s="300">
        <f t="shared" si="33"/>
        <v>15.424559440559442</v>
      </c>
      <c r="AQ24" s="300">
        <f t="shared" si="34"/>
        <v>0</v>
      </c>
      <c r="AR24" s="301">
        <f t="shared" si="35"/>
        <v>0</v>
      </c>
      <c r="AS24" s="303">
        <f t="shared" si="36"/>
        <v>28.921048951048952</v>
      </c>
      <c r="AT24" s="300">
        <f t="shared" si="37"/>
        <v>5.784209790209791</v>
      </c>
      <c r="AU24" s="300">
        <f t="shared" si="38"/>
        <v>23.136839160839163</v>
      </c>
      <c r="AV24" s="300">
        <f t="shared" si="39"/>
        <v>0</v>
      </c>
      <c r="AW24" s="301">
        <f t="shared" si="40"/>
        <v>0</v>
      </c>
      <c r="AX24" s="307">
        <f t="shared" si="41"/>
        <v>4.820174825174826</v>
      </c>
      <c r="AY24" s="308">
        <f t="shared" si="42"/>
        <v>0.9640349650349651</v>
      </c>
      <c r="AZ24" s="308">
        <f t="shared" si="43"/>
        <v>3.8561398601398604</v>
      </c>
      <c r="BA24" s="308">
        <f t="shared" si="44"/>
        <v>0</v>
      </c>
      <c r="BB24" s="308">
        <f t="shared" si="45"/>
        <v>0</v>
      </c>
      <c r="BC24" s="307">
        <f t="shared" si="46"/>
        <v>9.640349650349652</v>
      </c>
      <c r="BD24" s="308">
        <f t="shared" si="47"/>
        <v>1.9280699300699302</v>
      </c>
      <c r="BE24" s="308">
        <f t="shared" si="48"/>
        <v>7.712279720279721</v>
      </c>
      <c r="BF24" s="308">
        <f t="shared" si="49"/>
        <v>0</v>
      </c>
      <c r="BG24" s="308">
        <f t="shared" si="50"/>
        <v>0</v>
      </c>
      <c r="BH24" s="309">
        <f t="shared" si="51"/>
        <v>5.78420979020979</v>
      </c>
      <c r="BI24" s="309"/>
      <c r="BJ24" s="309"/>
      <c r="BK24" s="309"/>
    </row>
    <row r="25" spans="1:63" s="171" customFormat="1" ht="15" customHeight="1">
      <c r="A25" s="310" t="s">
        <v>70</v>
      </c>
      <c r="B25" s="311">
        <v>0.5</v>
      </c>
      <c r="C25" s="312">
        <f t="shared" si="0"/>
        <v>80046</v>
      </c>
      <c r="D25" s="312">
        <f t="shared" si="1"/>
        <v>40023</v>
      </c>
      <c r="E25" s="313">
        <f t="shared" si="2"/>
        <v>23.387096774193544</v>
      </c>
      <c r="F25" s="314">
        <v>29</v>
      </c>
      <c r="G25" s="122">
        <f t="shared" si="3"/>
        <v>22.307692307692307</v>
      </c>
      <c r="H25" s="314">
        <f t="shared" si="4"/>
        <v>29</v>
      </c>
      <c r="I25" s="315">
        <f t="shared" si="5"/>
        <v>17.159763313609467</v>
      </c>
      <c r="J25" s="313">
        <f t="shared" si="6"/>
        <v>16.129032258064512</v>
      </c>
      <c r="K25" s="314">
        <v>20</v>
      </c>
      <c r="L25" s="314">
        <f>K25/1.3</f>
        <v>15.384615384615383</v>
      </c>
      <c r="M25" s="314">
        <f t="shared" si="9"/>
        <v>19.333333333333332</v>
      </c>
      <c r="N25" s="316">
        <f t="shared" si="10"/>
        <v>11.439842209072978</v>
      </c>
      <c r="O25" s="120">
        <f t="shared" si="11"/>
        <v>276.0206896551724</v>
      </c>
      <c r="P25" s="314">
        <f t="shared" si="12"/>
        <v>1435.3075862068968</v>
      </c>
      <c r="Q25" s="121">
        <f t="shared" si="13"/>
        <v>0</v>
      </c>
      <c r="R25" s="121">
        <f t="shared" si="14"/>
        <v>0</v>
      </c>
      <c r="S25" s="315">
        <f t="shared" si="15"/>
        <v>1711.3282758620692</v>
      </c>
      <c r="T25" s="317">
        <f t="shared" si="16"/>
        <v>400.23</v>
      </c>
      <c r="U25" s="317">
        <f t="shared" si="17"/>
        <v>2081.1960000000004</v>
      </c>
      <c r="V25" s="317">
        <v>0</v>
      </c>
      <c r="W25" s="317">
        <v>0</v>
      </c>
      <c r="X25" s="318">
        <f t="shared" si="20"/>
        <v>2481.4260000000004</v>
      </c>
      <c r="Y25" s="313">
        <f t="shared" si="21"/>
        <v>1711.3282758620692</v>
      </c>
      <c r="Z25" s="319"/>
      <c r="AA25" s="319"/>
      <c r="AB25" s="319">
        <f t="shared" si="22"/>
        <v>2481.4260000000004</v>
      </c>
      <c r="AC25" s="314">
        <f t="shared" si="23"/>
        <v>3422.6565517241384</v>
      </c>
      <c r="AD25" s="314">
        <f t="shared" si="24"/>
        <v>14.626737400530505</v>
      </c>
      <c r="AE25" s="316">
        <f t="shared" si="25"/>
        <v>21.94010610079576</v>
      </c>
      <c r="AF25" s="316">
        <f t="shared" si="26"/>
        <v>21.208769230769235</v>
      </c>
      <c r="AG25" s="314">
        <f t="shared" si="27"/>
        <v>3.6566843501326263</v>
      </c>
      <c r="AH25" s="314">
        <f t="shared" si="28"/>
        <v>7.3133687002652525</v>
      </c>
      <c r="AI25" s="318">
        <f t="shared" si="29"/>
        <v>7.3133687002652525</v>
      </c>
      <c r="AJ25" s="320">
        <v>20</v>
      </c>
      <c r="AK25" s="317">
        <f t="shared" si="30"/>
        <v>80</v>
      </c>
      <c r="AL25" s="314">
        <v>0</v>
      </c>
      <c r="AM25" s="315">
        <v>0</v>
      </c>
      <c r="AN25" s="313">
        <f t="shared" si="31"/>
        <v>14.626737400530505</v>
      </c>
      <c r="AO25" s="314">
        <f t="shared" si="32"/>
        <v>2.925347480106101</v>
      </c>
      <c r="AP25" s="314">
        <f t="shared" si="33"/>
        <v>11.701389920424404</v>
      </c>
      <c r="AQ25" s="314">
        <f t="shared" si="34"/>
        <v>0</v>
      </c>
      <c r="AR25" s="315">
        <f t="shared" si="35"/>
        <v>0</v>
      </c>
      <c r="AS25" s="317">
        <f t="shared" si="36"/>
        <v>21.940106100795763</v>
      </c>
      <c r="AT25" s="314">
        <f t="shared" si="37"/>
        <v>4.388021220159152</v>
      </c>
      <c r="AU25" s="314">
        <f t="shared" si="38"/>
        <v>17.55208488063661</v>
      </c>
      <c r="AV25" s="314">
        <f t="shared" si="39"/>
        <v>0</v>
      </c>
      <c r="AW25" s="315">
        <f t="shared" si="40"/>
        <v>0</v>
      </c>
      <c r="AX25" s="307">
        <f t="shared" si="41"/>
        <v>3.6566843501326263</v>
      </c>
      <c r="AY25" s="308">
        <f t="shared" si="42"/>
        <v>0.7313368700265253</v>
      </c>
      <c r="AZ25" s="308">
        <f t="shared" si="43"/>
        <v>2.925347480106101</v>
      </c>
      <c r="BA25" s="308">
        <f t="shared" si="44"/>
        <v>0</v>
      </c>
      <c r="BB25" s="308">
        <f t="shared" si="45"/>
        <v>0</v>
      </c>
      <c r="BC25" s="307">
        <f t="shared" si="46"/>
        <v>7.3133687002652525</v>
      </c>
      <c r="BD25" s="308">
        <f t="shared" si="47"/>
        <v>1.4626737400530505</v>
      </c>
      <c r="BE25" s="308">
        <f t="shared" si="48"/>
        <v>5.850694960212202</v>
      </c>
      <c r="BF25" s="308">
        <f t="shared" si="49"/>
        <v>0</v>
      </c>
      <c r="BG25" s="308">
        <f t="shared" si="50"/>
        <v>0</v>
      </c>
      <c r="BH25" s="309">
        <f t="shared" si="51"/>
        <v>5.963208324831668</v>
      </c>
      <c r="BI25" s="309"/>
      <c r="BJ25" s="309"/>
      <c r="BK25" s="309"/>
    </row>
    <row r="26" spans="1:63" ht="15.75" customHeight="1">
      <c r="A26" s="130" t="s">
        <v>71</v>
      </c>
      <c r="B26" s="131">
        <v>1.5</v>
      </c>
      <c r="C26" s="85">
        <f t="shared" si="0"/>
        <v>80046</v>
      </c>
      <c r="D26" s="85">
        <f t="shared" si="1"/>
        <v>120069</v>
      </c>
      <c r="E26" s="89">
        <f t="shared" si="2"/>
        <v>24.048096192384772</v>
      </c>
      <c r="F26" s="90">
        <v>30</v>
      </c>
      <c r="G26" s="91">
        <f t="shared" si="3"/>
        <v>23.076923076923077</v>
      </c>
      <c r="H26" s="90">
        <f t="shared" si="4"/>
        <v>30</v>
      </c>
      <c r="I26" s="92">
        <f t="shared" si="5"/>
        <v>17.75147928994083</v>
      </c>
      <c r="J26" s="89">
        <f t="shared" si="6"/>
        <v>16.03206412825651</v>
      </c>
      <c r="K26" s="90">
        <f>F26/1.5</f>
        <v>20</v>
      </c>
      <c r="L26" s="90">
        <f>K26/1.3</f>
        <v>15.384615384615383</v>
      </c>
      <c r="M26" s="90">
        <f t="shared" si="9"/>
        <v>20</v>
      </c>
      <c r="N26" s="95">
        <f t="shared" si="10"/>
        <v>11.834319526627219</v>
      </c>
      <c r="O26" s="89">
        <f t="shared" si="11"/>
        <v>1600.9199999999998</v>
      </c>
      <c r="P26" s="90">
        <f t="shared" si="12"/>
        <v>1300.7475</v>
      </c>
      <c r="Q26" s="90">
        <f t="shared" si="13"/>
        <v>400.22999999999996</v>
      </c>
      <c r="R26" s="90">
        <f t="shared" si="14"/>
        <v>1690.97175</v>
      </c>
      <c r="S26" s="92">
        <f t="shared" si="15"/>
        <v>4992.86925</v>
      </c>
      <c r="T26" s="93">
        <f t="shared" si="16"/>
        <v>2401.38</v>
      </c>
      <c r="U26" s="93">
        <f t="shared" si="17"/>
        <v>1951.1212500000001</v>
      </c>
      <c r="V26" s="93">
        <f>(D26*AL26/100)/M26</f>
        <v>600.345</v>
      </c>
      <c r="W26" s="93">
        <f>(D26*AM26/100)/N26</f>
        <v>2536.457625</v>
      </c>
      <c r="X26" s="94">
        <f t="shared" si="20"/>
        <v>7489.3038750000005</v>
      </c>
      <c r="Y26" s="89">
        <f t="shared" si="21"/>
        <v>4992.86925</v>
      </c>
      <c r="Z26" s="90"/>
      <c r="AA26" s="90"/>
      <c r="AB26" s="91">
        <f t="shared" si="22"/>
        <v>7489.3038750000005</v>
      </c>
      <c r="AC26" s="90">
        <f t="shared" si="23"/>
        <v>3328.5795</v>
      </c>
      <c r="AD26" s="90">
        <f t="shared" si="24"/>
        <v>14.224698717948717</v>
      </c>
      <c r="AE26" s="95">
        <f t="shared" si="25"/>
        <v>21.337048076923075</v>
      </c>
      <c r="AF26" s="95">
        <f t="shared" si="26"/>
        <v>21.33704807692308</v>
      </c>
      <c r="AG26" s="90">
        <f t="shared" si="27"/>
        <v>3.5561746794871794</v>
      </c>
      <c r="AH26" s="90">
        <f t="shared" si="28"/>
        <v>7.112349358974359</v>
      </c>
      <c r="AI26" s="94">
        <f t="shared" si="29"/>
        <v>21.337048076923075</v>
      </c>
      <c r="AJ26" s="85">
        <v>40</v>
      </c>
      <c r="AK26" s="93">
        <f t="shared" si="30"/>
        <v>25</v>
      </c>
      <c r="AL26" s="90">
        <v>10</v>
      </c>
      <c r="AM26" s="92">
        <v>25</v>
      </c>
      <c r="AN26" s="89">
        <f t="shared" si="31"/>
        <v>14.22469871794872</v>
      </c>
      <c r="AO26" s="90">
        <f t="shared" si="32"/>
        <v>5.689879487179487</v>
      </c>
      <c r="AP26" s="90">
        <f t="shared" si="33"/>
        <v>3.5561746794871794</v>
      </c>
      <c r="AQ26" s="90">
        <f t="shared" si="34"/>
        <v>1.4224698717948718</v>
      </c>
      <c r="AR26" s="92">
        <f t="shared" si="35"/>
        <v>3.5561746794871794</v>
      </c>
      <c r="AS26" s="93">
        <f t="shared" si="36"/>
        <v>21.337048076923075</v>
      </c>
      <c r="AT26" s="90">
        <f t="shared" si="37"/>
        <v>8.53481923076923</v>
      </c>
      <c r="AU26" s="90">
        <f t="shared" si="38"/>
        <v>5.334262019230769</v>
      </c>
      <c r="AV26" s="90">
        <f t="shared" si="39"/>
        <v>2.1337048076923075</v>
      </c>
      <c r="AW26" s="92">
        <f t="shared" si="40"/>
        <v>5.334262019230769</v>
      </c>
      <c r="AX26" s="101">
        <f t="shared" si="41"/>
        <v>3.55617467948718</v>
      </c>
      <c r="AY26" s="102">
        <f t="shared" si="42"/>
        <v>1.4224698717948718</v>
      </c>
      <c r="AZ26" s="102">
        <f t="shared" si="43"/>
        <v>0.8890436698717948</v>
      </c>
      <c r="BA26" s="102">
        <f t="shared" si="44"/>
        <v>0.35561746794871796</v>
      </c>
      <c r="BB26" s="102">
        <f t="shared" si="45"/>
        <v>0.8890436698717948</v>
      </c>
      <c r="BC26" s="101">
        <f t="shared" si="46"/>
        <v>7.11234935897436</v>
      </c>
      <c r="BD26" s="102">
        <f t="shared" si="47"/>
        <v>2.8449397435897437</v>
      </c>
      <c r="BE26" s="102">
        <f t="shared" si="48"/>
        <v>1.7780873397435897</v>
      </c>
      <c r="BF26" s="102">
        <f t="shared" si="49"/>
        <v>0.7112349358974359</v>
      </c>
      <c r="BG26" s="102">
        <f t="shared" si="50"/>
        <v>1.7780873397435897</v>
      </c>
      <c r="BH26" s="295">
        <f t="shared" si="51"/>
        <v>5.976056857836443</v>
      </c>
      <c r="BI26" s="295"/>
      <c r="BJ26" s="295"/>
      <c r="BK26" s="295"/>
    </row>
    <row r="27" spans="1:63" ht="15" customHeight="1" hidden="1">
      <c r="A27" s="132" t="s">
        <v>72</v>
      </c>
      <c r="B27" s="133"/>
      <c r="C27" s="97">
        <f t="shared" si="0"/>
        <v>80046</v>
      </c>
      <c r="D27" s="97"/>
      <c r="E27" s="105"/>
      <c r="F27" s="100"/>
      <c r="G27" s="100"/>
      <c r="H27" s="100"/>
      <c r="I27" s="107"/>
      <c r="J27" s="105"/>
      <c r="K27" s="100">
        <v>20</v>
      </c>
      <c r="L27" s="100"/>
      <c r="M27" s="100"/>
      <c r="N27" s="108"/>
      <c r="O27" s="105"/>
      <c r="P27" s="100"/>
      <c r="Q27" s="100"/>
      <c r="R27" s="100"/>
      <c r="S27" s="107"/>
      <c r="T27" s="99"/>
      <c r="U27" s="99"/>
      <c r="V27" s="99"/>
      <c r="W27" s="99"/>
      <c r="X27" s="109"/>
      <c r="Y27" s="105"/>
      <c r="Z27" s="100"/>
      <c r="AA27" s="100"/>
      <c r="AB27" s="100"/>
      <c r="AC27" s="100"/>
      <c r="AD27" s="100"/>
      <c r="AE27" s="108"/>
      <c r="AF27" s="108"/>
      <c r="AG27" s="100"/>
      <c r="AH27" s="100"/>
      <c r="AI27" s="99"/>
      <c r="AJ27" s="99">
        <v>25</v>
      </c>
      <c r="AK27" s="100">
        <f t="shared" si="30"/>
        <v>25</v>
      </c>
      <c r="AL27" s="100">
        <v>25</v>
      </c>
      <c r="AM27" s="107">
        <v>25</v>
      </c>
      <c r="AN27" s="105">
        <f t="shared" si="31"/>
        <v>0</v>
      </c>
      <c r="AO27" s="100">
        <f t="shared" si="32"/>
        <v>0</v>
      </c>
      <c r="AP27" s="100">
        <f t="shared" si="33"/>
        <v>0</v>
      </c>
      <c r="AQ27" s="100">
        <f t="shared" si="34"/>
        <v>0</v>
      </c>
      <c r="AR27" s="107">
        <f t="shared" si="35"/>
        <v>0</v>
      </c>
      <c r="AS27" s="99"/>
      <c r="AT27" s="100">
        <f t="shared" si="37"/>
        <v>0</v>
      </c>
      <c r="AU27" s="100">
        <f t="shared" si="38"/>
        <v>0</v>
      </c>
      <c r="AV27" s="100">
        <f t="shared" si="39"/>
        <v>0</v>
      </c>
      <c r="AW27" s="107">
        <f t="shared" si="40"/>
        <v>0</v>
      </c>
      <c r="AX27" s="101"/>
      <c r="AY27" s="102">
        <f t="shared" si="42"/>
        <v>0</v>
      </c>
      <c r="AZ27" s="102">
        <f t="shared" si="43"/>
        <v>0</v>
      </c>
      <c r="BA27" s="102">
        <f t="shared" si="44"/>
        <v>0</v>
      </c>
      <c r="BB27" s="102">
        <f t="shared" si="45"/>
        <v>0</v>
      </c>
      <c r="BC27" s="101"/>
      <c r="BD27" s="102"/>
      <c r="BE27" s="102"/>
      <c r="BF27" s="102"/>
      <c r="BG27" s="114"/>
      <c r="BH27" s="86"/>
      <c r="BI27" s="86"/>
      <c r="BJ27" s="86"/>
      <c r="BK27" s="86"/>
    </row>
    <row r="28" spans="1:63" ht="15" customHeight="1" hidden="1">
      <c r="A28" s="134" t="s">
        <v>71</v>
      </c>
      <c r="B28" s="98"/>
      <c r="C28" s="98">
        <f t="shared" si="0"/>
        <v>80046</v>
      </c>
      <c r="D28" s="98"/>
      <c r="E28" s="112"/>
      <c r="F28" s="102"/>
      <c r="G28" s="102"/>
      <c r="H28" s="102"/>
      <c r="I28" s="114"/>
      <c r="J28" s="112"/>
      <c r="K28" s="102">
        <v>20</v>
      </c>
      <c r="L28" s="102"/>
      <c r="M28" s="102"/>
      <c r="N28" s="115"/>
      <c r="O28" s="112"/>
      <c r="P28" s="102"/>
      <c r="Q28" s="102"/>
      <c r="R28" s="102"/>
      <c r="S28" s="114"/>
      <c r="T28" s="101"/>
      <c r="U28" s="101"/>
      <c r="V28" s="101"/>
      <c r="W28" s="101"/>
      <c r="X28" s="116"/>
      <c r="Y28" s="112"/>
      <c r="Z28" s="102"/>
      <c r="AA28" s="102"/>
      <c r="AB28" s="102"/>
      <c r="AC28" s="102"/>
      <c r="AD28" s="102"/>
      <c r="AE28" s="115"/>
      <c r="AF28" s="115"/>
      <c r="AG28" s="102"/>
      <c r="AH28" s="102"/>
      <c r="AI28" s="99"/>
      <c r="AJ28" s="101">
        <v>100</v>
      </c>
      <c r="AK28" s="102"/>
      <c r="AL28" s="102"/>
      <c r="AM28" s="114"/>
      <c r="AN28" s="112"/>
      <c r="AO28" s="102">
        <f>$AD$16*AJ28%</f>
        <v>0</v>
      </c>
      <c r="AP28" s="102"/>
      <c r="AQ28" s="102"/>
      <c r="AR28" s="114"/>
      <c r="AS28" s="101"/>
      <c r="AT28" s="102">
        <f t="shared" si="37"/>
        <v>0</v>
      </c>
      <c r="AU28" s="102"/>
      <c r="AV28" s="102"/>
      <c r="AW28" s="114"/>
      <c r="AX28" s="101"/>
      <c r="AY28" s="102"/>
      <c r="AZ28" s="102"/>
      <c r="BA28" s="102"/>
      <c r="BB28" s="114"/>
      <c r="BC28" s="101"/>
      <c r="BD28" s="102"/>
      <c r="BE28" s="102"/>
      <c r="BF28" s="102"/>
      <c r="BG28" s="114"/>
      <c r="BH28" s="86"/>
      <c r="BI28" s="86"/>
      <c r="BJ28" s="86"/>
      <c r="BK28" s="86"/>
    </row>
    <row r="29" spans="1:63" ht="15" customHeight="1" hidden="1">
      <c r="A29" s="134" t="s">
        <v>73</v>
      </c>
      <c r="B29" s="98"/>
      <c r="C29" s="98">
        <f t="shared" si="0"/>
        <v>80046</v>
      </c>
      <c r="D29" s="98"/>
      <c r="E29" s="112"/>
      <c r="F29" s="102"/>
      <c r="G29" s="102"/>
      <c r="H29" s="102"/>
      <c r="I29" s="114"/>
      <c r="J29" s="112"/>
      <c r="K29" s="102">
        <v>20</v>
      </c>
      <c r="L29" s="102"/>
      <c r="M29" s="102"/>
      <c r="N29" s="115"/>
      <c r="O29" s="112"/>
      <c r="P29" s="102"/>
      <c r="Q29" s="102"/>
      <c r="R29" s="102"/>
      <c r="S29" s="114"/>
      <c r="T29" s="101"/>
      <c r="U29" s="101"/>
      <c r="V29" s="101"/>
      <c r="W29" s="101"/>
      <c r="X29" s="116"/>
      <c r="Y29" s="112"/>
      <c r="Z29" s="102"/>
      <c r="AA29" s="102"/>
      <c r="AB29" s="102"/>
      <c r="AC29" s="102"/>
      <c r="AD29" s="102"/>
      <c r="AE29" s="115"/>
      <c r="AF29" s="115"/>
      <c r="AG29" s="102"/>
      <c r="AH29" s="102"/>
      <c r="AI29" s="99"/>
      <c r="AJ29" s="101">
        <v>100</v>
      </c>
      <c r="AK29" s="102"/>
      <c r="AL29" s="102"/>
      <c r="AM29" s="114"/>
      <c r="AN29" s="112"/>
      <c r="AO29" s="102">
        <f>$AD$16*AJ29%</f>
        <v>0</v>
      </c>
      <c r="AP29" s="102"/>
      <c r="AQ29" s="102"/>
      <c r="AR29" s="114"/>
      <c r="AS29" s="101"/>
      <c r="AT29" s="102">
        <f>$AE$16*AJ29%</f>
        <v>0</v>
      </c>
      <c r="AU29" s="102"/>
      <c r="AV29" s="102"/>
      <c r="AW29" s="114"/>
      <c r="AX29" s="101"/>
      <c r="AY29" s="102"/>
      <c r="AZ29" s="102"/>
      <c r="BA29" s="102"/>
      <c r="BB29" s="114"/>
      <c r="BC29" s="101"/>
      <c r="BD29" s="102"/>
      <c r="BE29" s="102"/>
      <c r="BF29" s="102"/>
      <c r="BG29" s="114"/>
      <c r="BH29" s="86"/>
      <c r="BI29" s="86"/>
      <c r="BJ29" s="86"/>
      <c r="BK29" s="86"/>
    </row>
    <row r="30" spans="1:63" ht="15" customHeight="1" hidden="1">
      <c r="A30" s="134" t="s">
        <v>74</v>
      </c>
      <c r="B30" s="98"/>
      <c r="C30" s="98">
        <f t="shared" si="0"/>
        <v>80046</v>
      </c>
      <c r="D30" s="98"/>
      <c r="E30" s="112"/>
      <c r="F30" s="102"/>
      <c r="G30" s="102"/>
      <c r="H30" s="102"/>
      <c r="I30" s="114"/>
      <c r="J30" s="112"/>
      <c r="K30" s="102"/>
      <c r="L30" s="102"/>
      <c r="M30" s="102"/>
      <c r="N30" s="115"/>
      <c r="O30" s="112"/>
      <c r="P30" s="102"/>
      <c r="Q30" s="102"/>
      <c r="R30" s="102"/>
      <c r="S30" s="114"/>
      <c r="T30" s="101"/>
      <c r="U30" s="101"/>
      <c r="V30" s="101"/>
      <c r="W30" s="101"/>
      <c r="X30" s="116"/>
      <c r="Y30" s="112"/>
      <c r="Z30" s="102"/>
      <c r="AA30" s="102"/>
      <c r="AB30" s="102"/>
      <c r="AC30" s="102"/>
      <c r="AD30" s="102"/>
      <c r="AE30" s="115"/>
      <c r="AF30" s="115"/>
      <c r="AG30" s="102"/>
      <c r="AH30" s="102"/>
      <c r="AI30" s="99"/>
      <c r="AJ30" s="101"/>
      <c r="AK30" s="102"/>
      <c r="AL30" s="102"/>
      <c r="AM30" s="114"/>
      <c r="AN30" s="112"/>
      <c r="AO30" s="102">
        <f>$AD$16*AJ30%</f>
        <v>0</v>
      </c>
      <c r="AP30" s="102"/>
      <c r="AQ30" s="102"/>
      <c r="AR30" s="114"/>
      <c r="AS30" s="101"/>
      <c r="AT30" s="102">
        <f>$AE$16*AJ30%</f>
        <v>0</v>
      </c>
      <c r="AU30" s="102"/>
      <c r="AV30" s="102"/>
      <c r="AW30" s="114"/>
      <c r="AX30" s="101"/>
      <c r="AY30" s="102"/>
      <c r="AZ30" s="102"/>
      <c r="BA30" s="102"/>
      <c r="BB30" s="114"/>
      <c r="BC30" s="101"/>
      <c r="BD30" s="102"/>
      <c r="BE30" s="102"/>
      <c r="BF30" s="102"/>
      <c r="BG30" s="114"/>
      <c r="BH30" s="86"/>
      <c r="BI30" s="86"/>
      <c r="BJ30" s="86"/>
      <c r="BK30" s="86"/>
    </row>
    <row r="31" spans="1:63" ht="15" customHeight="1" hidden="1">
      <c r="A31" s="110" t="s">
        <v>72</v>
      </c>
      <c r="B31" s="98"/>
      <c r="C31" s="98">
        <f t="shared" si="0"/>
        <v>80046</v>
      </c>
      <c r="D31" s="98"/>
      <c r="E31" s="112"/>
      <c r="F31" s="102"/>
      <c r="G31" s="102"/>
      <c r="H31" s="102"/>
      <c r="I31" s="114"/>
      <c r="J31" s="112"/>
      <c r="K31" s="102">
        <v>20</v>
      </c>
      <c r="L31" s="102"/>
      <c r="M31" s="102"/>
      <c r="N31" s="115"/>
      <c r="O31" s="112"/>
      <c r="P31" s="102"/>
      <c r="Q31" s="102"/>
      <c r="R31" s="102"/>
      <c r="S31" s="114"/>
      <c r="T31" s="101"/>
      <c r="U31" s="101"/>
      <c r="V31" s="101"/>
      <c r="W31" s="101"/>
      <c r="X31" s="116"/>
      <c r="Y31" s="112"/>
      <c r="Z31" s="102"/>
      <c r="AA31" s="102"/>
      <c r="AB31" s="102"/>
      <c r="AC31" s="102"/>
      <c r="AD31" s="102"/>
      <c r="AE31" s="115"/>
      <c r="AF31" s="115"/>
      <c r="AG31" s="102"/>
      <c r="AH31" s="102"/>
      <c r="AI31" s="99"/>
      <c r="AJ31" s="101">
        <v>100</v>
      </c>
      <c r="AK31" s="102"/>
      <c r="AL31" s="102"/>
      <c r="AM31" s="114"/>
      <c r="AN31" s="112"/>
      <c r="AO31" s="102"/>
      <c r="AP31" s="102"/>
      <c r="AQ31" s="102"/>
      <c r="AR31" s="114"/>
      <c r="AS31" s="101"/>
      <c r="AT31" s="102"/>
      <c r="AU31" s="102"/>
      <c r="AV31" s="102"/>
      <c r="AW31" s="114"/>
      <c r="AX31" s="101"/>
      <c r="AY31" s="102"/>
      <c r="AZ31" s="102"/>
      <c r="BA31" s="102"/>
      <c r="BB31" s="114"/>
      <c r="BC31" s="101"/>
      <c r="BD31" s="102"/>
      <c r="BE31" s="102"/>
      <c r="BF31" s="102"/>
      <c r="BG31" s="114"/>
      <c r="BH31" s="86"/>
      <c r="BI31" s="86"/>
      <c r="BJ31" s="86"/>
      <c r="BK31" s="86"/>
    </row>
    <row r="32" spans="1:63" ht="15" customHeight="1" hidden="1">
      <c r="A32" s="110" t="s">
        <v>75</v>
      </c>
      <c r="B32" s="98"/>
      <c r="C32" s="98">
        <f t="shared" si="0"/>
        <v>80046</v>
      </c>
      <c r="D32" s="98"/>
      <c r="E32" s="112"/>
      <c r="F32" s="102"/>
      <c r="G32" s="102"/>
      <c r="H32" s="102"/>
      <c r="I32" s="114"/>
      <c r="J32" s="112"/>
      <c r="K32" s="102">
        <v>20</v>
      </c>
      <c r="L32" s="102"/>
      <c r="M32" s="102"/>
      <c r="N32" s="115"/>
      <c r="O32" s="112"/>
      <c r="P32" s="102"/>
      <c r="Q32" s="102"/>
      <c r="R32" s="102"/>
      <c r="S32" s="114"/>
      <c r="T32" s="101"/>
      <c r="U32" s="101"/>
      <c r="V32" s="101"/>
      <c r="W32" s="101"/>
      <c r="X32" s="116"/>
      <c r="Y32" s="112"/>
      <c r="Z32" s="102"/>
      <c r="AA32" s="102"/>
      <c r="AB32" s="102"/>
      <c r="AC32" s="102"/>
      <c r="AD32" s="102"/>
      <c r="AE32" s="115"/>
      <c r="AF32" s="115"/>
      <c r="AG32" s="102"/>
      <c r="AH32" s="102"/>
      <c r="AI32" s="99"/>
      <c r="AJ32" s="101">
        <v>100</v>
      </c>
      <c r="AK32" s="102"/>
      <c r="AL32" s="102"/>
      <c r="AM32" s="114"/>
      <c r="AN32" s="112"/>
      <c r="AO32" s="102"/>
      <c r="AP32" s="102"/>
      <c r="AQ32" s="102"/>
      <c r="AR32" s="114"/>
      <c r="AS32" s="101"/>
      <c r="AT32" s="102"/>
      <c r="AU32" s="102"/>
      <c r="AV32" s="102"/>
      <c r="AW32" s="114"/>
      <c r="AX32" s="101"/>
      <c r="AY32" s="102"/>
      <c r="AZ32" s="102"/>
      <c r="BA32" s="102"/>
      <c r="BB32" s="114"/>
      <c r="BC32" s="101"/>
      <c r="BD32" s="102"/>
      <c r="BE32" s="102"/>
      <c r="BF32" s="102"/>
      <c r="BG32" s="114"/>
      <c r="BH32" s="86"/>
      <c r="BI32" s="86"/>
      <c r="BJ32" s="86"/>
      <c r="BK32" s="86"/>
    </row>
    <row r="33" spans="1:63" ht="15" customHeight="1" hidden="1">
      <c r="A33" s="134" t="s">
        <v>76</v>
      </c>
      <c r="B33" s="98"/>
      <c r="C33" s="98">
        <f t="shared" si="0"/>
        <v>80046</v>
      </c>
      <c r="D33" s="98"/>
      <c r="E33" s="112"/>
      <c r="F33" s="102"/>
      <c r="G33" s="102"/>
      <c r="H33" s="102"/>
      <c r="I33" s="114"/>
      <c r="J33" s="112"/>
      <c r="K33" s="102">
        <v>20</v>
      </c>
      <c r="L33" s="102"/>
      <c r="M33" s="102"/>
      <c r="N33" s="115"/>
      <c r="O33" s="112"/>
      <c r="P33" s="102"/>
      <c r="Q33" s="102"/>
      <c r="R33" s="102"/>
      <c r="S33" s="114"/>
      <c r="T33" s="101"/>
      <c r="U33" s="101"/>
      <c r="V33" s="101"/>
      <c r="W33" s="101"/>
      <c r="X33" s="116"/>
      <c r="Y33" s="112"/>
      <c r="Z33" s="102"/>
      <c r="AA33" s="102"/>
      <c r="AB33" s="102"/>
      <c r="AC33" s="102"/>
      <c r="AD33" s="102"/>
      <c r="AE33" s="115"/>
      <c r="AF33" s="115"/>
      <c r="AG33" s="102"/>
      <c r="AH33" s="102"/>
      <c r="AI33" s="99"/>
      <c r="AJ33" s="101">
        <v>100</v>
      </c>
      <c r="AK33" s="102"/>
      <c r="AL33" s="102"/>
      <c r="AM33" s="114"/>
      <c r="AN33" s="112"/>
      <c r="AO33" s="102"/>
      <c r="AP33" s="102"/>
      <c r="AQ33" s="102"/>
      <c r="AR33" s="114"/>
      <c r="AS33" s="101"/>
      <c r="AT33" s="102"/>
      <c r="AU33" s="102"/>
      <c r="AV33" s="102"/>
      <c r="AW33" s="114"/>
      <c r="AX33" s="101"/>
      <c r="AY33" s="102"/>
      <c r="AZ33" s="102"/>
      <c r="BA33" s="102"/>
      <c r="BB33" s="114"/>
      <c r="BC33" s="101"/>
      <c r="BD33" s="102"/>
      <c r="BE33" s="102"/>
      <c r="BF33" s="102"/>
      <c r="BG33" s="114"/>
      <c r="BH33" s="86"/>
      <c r="BI33" s="86"/>
      <c r="BJ33" s="86"/>
      <c r="BK33" s="86"/>
    </row>
    <row r="34" spans="1:63" ht="15.75" customHeight="1" hidden="1">
      <c r="A34" s="135" t="s">
        <v>72</v>
      </c>
      <c r="B34" s="119"/>
      <c r="C34" s="119">
        <f t="shared" si="0"/>
        <v>80046</v>
      </c>
      <c r="D34" s="119"/>
      <c r="E34" s="120"/>
      <c r="F34" s="121"/>
      <c r="G34" s="121"/>
      <c r="H34" s="121"/>
      <c r="I34" s="123"/>
      <c r="J34" s="112"/>
      <c r="K34" s="121">
        <v>20</v>
      </c>
      <c r="L34" s="121"/>
      <c r="M34" s="121"/>
      <c r="N34" s="124"/>
      <c r="O34" s="120"/>
      <c r="P34" s="121"/>
      <c r="Q34" s="121"/>
      <c r="R34" s="121"/>
      <c r="S34" s="123"/>
      <c r="T34" s="125"/>
      <c r="U34" s="125"/>
      <c r="V34" s="125"/>
      <c r="W34" s="125"/>
      <c r="X34" s="126"/>
      <c r="Y34" s="120"/>
      <c r="Z34" s="121"/>
      <c r="AA34" s="121"/>
      <c r="AB34" s="121"/>
      <c r="AC34" s="121"/>
      <c r="AD34" s="121"/>
      <c r="AE34" s="124"/>
      <c r="AF34" s="124"/>
      <c r="AG34" s="121"/>
      <c r="AH34" s="121"/>
      <c r="AI34" s="136"/>
      <c r="AJ34" s="125">
        <v>100</v>
      </c>
      <c r="AK34" s="121"/>
      <c r="AL34" s="121"/>
      <c r="AM34" s="123"/>
      <c r="AN34" s="120"/>
      <c r="AO34" s="121"/>
      <c r="AP34" s="121"/>
      <c r="AQ34" s="121"/>
      <c r="AR34" s="123"/>
      <c r="AS34" s="125"/>
      <c r="AT34" s="121"/>
      <c r="AU34" s="121"/>
      <c r="AV34" s="121"/>
      <c r="AW34" s="123"/>
      <c r="AX34" s="125"/>
      <c r="AY34" s="121"/>
      <c r="AZ34" s="121"/>
      <c r="BA34" s="121"/>
      <c r="BB34" s="123"/>
      <c r="BC34" s="125"/>
      <c r="BD34" s="121"/>
      <c r="BE34" s="121"/>
      <c r="BF34" s="121"/>
      <c r="BG34" s="123"/>
      <c r="BH34" s="86"/>
      <c r="BI34" s="86"/>
      <c r="BJ34" s="86"/>
      <c r="BK34" s="86"/>
    </row>
    <row r="35" spans="1:63" ht="15.75" customHeight="1" hidden="1">
      <c r="A35" s="130" t="s">
        <v>77</v>
      </c>
      <c r="B35" s="131">
        <f>B16+B26</f>
        <v>15.75</v>
      </c>
      <c r="C35" s="85">
        <f t="shared" si="0"/>
        <v>80046</v>
      </c>
      <c r="D35" s="85">
        <f>D16+D26</f>
        <v>1260724.5</v>
      </c>
      <c r="E35" s="89"/>
      <c r="F35" s="90"/>
      <c r="G35" s="90"/>
      <c r="H35" s="90"/>
      <c r="I35" s="92"/>
      <c r="J35" s="89"/>
      <c r="K35" s="90"/>
      <c r="L35" s="90"/>
      <c r="M35" s="90"/>
      <c r="N35" s="95"/>
      <c r="O35" s="89"/>
      <c r="P35" s="90"/>
      <c r="Q35" s="90"/>
      <c r="R35" s="90"/>
      <c r="S35" s="92"/>
      <c r="T35" s="93"/>
      <c r="U35" s="90"/>
      <c r="V35" s="90"/>
      <c r="W35" s="92"/>
      <c r="X35" s="94"/>
      <c r="Y35" s="89">
        <f>Y16+Y26</f>
        <v>59284.876802892366</v>
      </c>
      <c r="Z35" s="90"/>
      <c r="AA35" s="90"/>
      <c r="AB35" s="90"/>
      <c r="AC35" s="90"/>
      <c r="AD35" s="90"/>
      <c r="AE35" s="95"/>
      <c r="AF35" s="94"/>
      <c r="AG35" s="85"/>
      <c r="AH35" s="85"/>
      <c r="AI35" s="85">
        <f>AI16+AI26</f>
        <v>253.35417437133492</v>
      </c>
      <c r="AJ35" s="93"/>
      <c r="AK35" s="90"/>
      <c r="AL35" s="90"/>
      <c r="AM35" s="92"/>
      <c r="AN35" s="89"/>
      <c r="AO35" s="90"/>
      <c r="AP35" s="90"/>
      <c r="AQ35" s="90"/>
      <c r="AR35" s="92"/>
      <c r="AS35" s="93"/>
      <c r="AT35" s="90"/>
      <c r="AU35" s="90"/>
      <c r="AV35" s="90"/>
      <c r="AW35" s="92"/>
      <c r="AX35" s="93"/>
      <c r="AY35" s="90"/>
      <c r="AZ35" s="90"/>
      <c r="BA35" s="90"/>
      <c r="BB35" s="92"/>
      <c r="BC35" s="93"/>
      <c r="BD35" s="90"/>
      <c r="BE35" s="90"/>
      <c r="BF35" s="90"/>
      <c r="BG35" s="92"/>
      <c r="BH35" s="86"/>
      <c r="BI35" s="86"/>
      <c r="BJ35" s="86"/>
      <c r="BK35" s="86"/>
    </row>
    <row r="36" spans="1:63" ht="15">
      <c r="A36" s="137"/>
      <c r="B36" s="138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6"/>
      <c r="BI36" s="86"/>
      <c r="BJ36" s="86"/>
      <c r="BK36" s="86"/>
    </row>
    <row r="37" spans="1:63" ht="15">
      <c r="A37" s="137"/>
      <c r="B37" s="138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6"/>
      <c r="BI37" s="86"/>
      <c r="BJ37" s="86"/>
      <c r="BK37" s="86"/>
    </row>
    <row r="38" spans="1:63" ht="15">
      <c r="A38" s="137"/>
      <c r="B38" s="138"/>
      <c r="C38" s="84"/>
      <c r="D38" s="84"/>
      <c r="E38" s="84"/>
      <c r="F38" s="84"/>
      <c r="G38" s="84"/>
      <c r="H38" s="84"/>
      <c r="I38" s="139" t="s">
        <v>9</v>
      </c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6"/>
      <c r="BI38" s="86"/>
      <c r="BJ38" s="86"/>
      <c r="BK38" s="86"/>
    </row>
    <row r="39" spans="1:63" ht="15">
      <c r="A39" s="137"/>
      <c r="B39" s="138"/>
      <c r="C39" s="84"/>
      <c r="D39" s="84"/>
      <c r="E39" s="84"/>
      <c r="F39" s="84"/>
      <c r="G39" s="84"/>
      <c r="H39" s="84"/>
      <c r="I39" s="139"/>
      <c r="J39" s="139"/>
      <c r="K39" s="139"/>
      <c r="L39" s="139"/>
      <c r="M39" s="139"/>
      <c r="N39" s="139"/>
      <c r="O39" s="139"/>
      <c r="P39" s="139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6"/>
      <c r="BI39" s="86"/>
      <c r="BJ39" s="86"/>
      <c r="BK39" s="86"/>
    </row>
    <row r="40" spans="1:63" ht="15" customHeight="1">
      <c r="A40" s="11" t="s">
        <v>15</v>
      </c>
      <c r="B40" s="12" t="s">
        <v>16</v>
      </c>
      <c r="C40" s="12" t="s">
        <v>17</v>
      </c>
      <c r="D40" s="12" t="s">
        <v>18</v>
      </c>
      <c r="E40" s="12" t="s">
        <v>19</v>
      </c>
      <c r="F40" s="13"/>
      <c r="G40" s="13"/>
      <c r="H40" s="13"/>
      <c r="I40" s="14"/>
      <c r="J40" s="12" t="s">
        <v>20</v>
      </c>
      <c r="K40" s="13"/>
      <c r="L40" s="13"/>
      <c r="M40" s="13"/>
      <c r="N40" s="14"/>
      <c r="O40" s="12" t="s">
        <v>21</v>
      </c>
      <c r="P40" s="13"/>
      <c r="Q40" s="13"/>
      <c r="R40" s="13"/>
      <c r="S40" s="14"/>
      <c r="T40" s="12" t="s">
        <v>22</v>
      </c>
      <c r="U40" s="13"/>
      <c r="V40" s="13"/>
      <c r="W40" s="13"/>
      <c r="X40" s="14"/>
      <c r="Y40" s="12" t="s">
        <v>23</v>
      </c>
      <c r="Z40" s="13"/>
      <c r="AA40" s="13"/>
      <c r="AB40" s="13"/>
      <c r="AC40" s="13"/>
      <c r="AD40" s="13"/>
      <c r="AE40" s="13"/>
      <c r="AF40" s="13"/>
      <c r="AG40" s="13"/>
      <c r="AH40" s="13"/>
      <c r="AI40" s="14"/>
      <c r="AJ40" s="11" t="s">
        <v>24</v>
      </c>
      <c r="AK40" s="15"/>
      <c r="AL40" s="15"/>
      <c r="AM40" s="16"/>
      <c r="AN40" s="12" t="s">
        <v>25</v>
      </c>
      <c r="AO40" s="13"/>
      <c r="AP40" s="13"/>
      <c r="AQ40" s="13"/>
      <c r="AR40" s="14"/>
      <c r="AS40" s="12" t="s">
        <v>26</v>
      </c>
      <c r="AT40" s="13"/>
      <c r="AU40" s="13"/>
      <c r="AV40" s="13"/>
      <c r="AW40" s="14"/>
      <c r="AX40" s="12" t="s">
        <v>27</v>
      </c>
      <c r="AY40" s="13"/>
      <c r="AZ40" s="13"/>
      <c r="BA40" s="13"/>
      <c r="BB40" s="14"/>
      <c r="BC40" s="12" t="s">
        <v>28</v>
      </c>
      <c r="BD40" s="13"/>
      <c r="BE40" s="13"/>
      <c r="BF40" s="13"/>
      <c r="BG40" s="14"/>
      <c r="BH40" s="86"/>
      <c r="BI40" s="86"/>
      <c r="BJ40" s="86"/>
      <c r="BK40" s="86"/>
    </row>
    <row r="41" spans="1:63" ht="15">
      <c r="A41" s="20"/>
      <c r="B41" s="21"/>
      <c r="C41" s="21"/>
      <c r="D41" s="21"/>
      <c r="E41" s="22"/>
      <c r="F41" s="23"/>
      <c r="G41" s="23"/>
      <c r="H41" s="23"/>
      <c r="I41" s="24"/>
      <c r="J41" s="22"/>
      <c r="K41" s="23"/>
      <c r="L41" s="23"/>
      <c r="M41" s="23"/>
      <c r="N41" s="24"/>
      <c r="O41" s="22"/>
      <c r="P41" s="23"/>
      <c r="Q41" s="23"/>
      <c r="R41" s="23"/>
      <c r="S41" s="24"/>
      <c r="T41" s="22"/>
      <c r="U41" s="23"/>
      <c r="V41" s="23"/>
      <c r="W41" s="23"/>
      <c r="X41" s="24"/>
      <c r="Y41" s="22"/>
      <c r="Z41" s="23"/>
      <c r="AA41" s="23"/>
      <c r="AB41" s="23"/>
      <c r="AC41" s="23"/>
      <c r="AD41" s="23"/>
      <c r="AE41" s="23"/>
      <c r="AF41" s="23"/>
      <c r="AG41" s="23"/>
      <c r="AH41" s="23"/>
      <c r="AI41" s="24"/>
      <c r="AJ41" s="25"/>
      <c r="AK41" s="26"/>
      <c r="AL41" s="26"/>
      <c r="AM41" s="27"/>
      <c r="AN41" s="22"/>
      <c r="AO41" s="23"/>
      <c r="AP41" s="23"/>
      <c r="AQ41" s="23"/>
      <c r="AR41" s="24"/>
      <c r="AS41" s="22"/>
      <c r="AT41" s="23"/>
      <c r="AU41" s="23"/>
      <c r="AV41" s="23"/>
      <c r="AW41" s="24"/>
      <c r="AX41" s="22"/>
      <c r="AY41" s="23"/>
      <c r="AZ41" s="23"/>
      <c r="BA41" s="23"/>
      <c r="BB41" s="24"/>
      <c r="BC41" s="22"/>
      <c r="BD41" s="23"/>
      <c r="BE41" s="23"/>
      <c r="BF41" s="23"/>
      <c r="BG41" s="24"/>
      <c r="BH41" s="86"/>
      <c r="BI41" s="86"/>
      <c r="BJ41" s="86"/>
      <c r="BK41" s="86"/>
    </row>
    <row r="42" spans="1:63" ht="43.5" customHeight="1">
      <c r="A42" s="20"/>
      <c r="B42" s="21"/>
      <c r="C42" s="21"/>
      <c r="D42" s="21"/>
      <c r="E42" s="28"/>
      <c r="F42" s="29"/>
      <c r="G42" s="29"/>
      <c r="H42" s="29"/>
      <c r="I42" s="30"/>
      <c r="J42" s="28"/>
      <c r="K42" s="29"/>
      <c r="L42" s="29"/>
      <c r="M42" s="29"/>
      <c r="N42" s="30"/>
      <c r="O42" s="28"/>
      <c r="P42" s="29"/>
      <c r="Q42" s="29"/>
      <c r="R42" s="29"/>
      <c r="S42" s="30"/>
      <c r="T42" s="28"/>
      <c r="U42" s="29"/>
      <c r="V42" s="29"/>
      <c r="W42" s="29"/>
      <c r="X42" s="30"/>
      <c r="Y42" s="28"/>
      <c r="Z42" s="29"/>
      <c r="AA42" s="29"/>
      <c r="AB42" s="29"/>
      <c r="AC42" s="29"/>
      <c r="AD42" s="29"/>
      <c r="AE42" s="29"/>
      <c r="AF42" s="29"/>
      <c r="AG42" s="29"/>
      <c r="AH42" s="29"/>
      <c r="AI42" s="30"/>
      <c r="AJ42" s="31"/>
      <c r="AK42" s="32"/>
      <c r="AL42" s="32"/>
      <c r="AM42" s="33"/>
      <c r="AN42" s="28"/>
      <c r="AO42" s="29"/>
      <c r="AP42" s="29"/>
      <c r="AQ42" s="29"/>
      <c r="AR42" s="30"/>
      <c r="AS42" s="28"/>
      <c r="AT42" s="29"/>
      <c r="AU42" s="29"/>
      <c r="AV42" s="29"/>
      <c r="AW42" s="30"/>
      <c r="AX42" s="28"/>
      <c r="AY42" s="29"/>
      <c r="AZ42" s="29"/>
      <c r="BA42" s="29"/>
      <c r="BB42" s="30"/>
      <c r="BC42" s="28"/>
      <c r="BD42" s="29"/>
      <c r="BE42" s="29"/>
      <c r="BF42" s="29"/>
      <c r="BG42" s="30"/>
      <c r="BH42" s="86"/>
      <c r="BI42" s="86"/>
      <c r="BJ42" s="86"/>
      <c r="BK42" s="86"/>
    </row>
    <row r="43" spans="1:63" ht="15" customHeight="1">
      <c r="A43" s="20"/>
      <c r="B43" s="21"/>
      <c r="C43" s="21"/>
      <c r="D43" s="21"/>
      <c r="E43" s="11" t="s">
        <v>30</v>
      </c>
      <c r="F43" s="34" t="s">
        <v>31</v>
      </c>
      <c r="G43" s="34" t="s">
        <v>32</v>
      </c>
      <c r="H43" s="34" t="s">
        <v>33</v>
      </c>
      <c r="I43" s="34" t="s">
        <v>34</v>
      </c>
      <c r="J43" s="11" t="s">
        <v>30</v>
      </c>
      <c r="K43" s="34" t="s">
        <v>31</v>
      </c>
      <c r="L43" s="34" t="s">
        <v>35</v>
      </c>
      <c r="M43" s="34" t="s">
        <v>33</v>
      </c>
      <c r="N43" s="35" t="s">
        <v>34</v>
      </c>
      <c r="O43" s="36" t="s">
        <v>36</v>
      </c>
      <c r="P43" s="37" t="s">
        <v>37</v>
      </c>
      <c r="Q43" s="37" t="s">
        <v>38</v>
      </c>
      <c r="R43" s="38" t="s">
        <v>39</v>
      </c>
      <c r="S43" s="39" t="s">
        <v>40</v>
      </c>
      <c r="T43" s="40" t="s">
        <v>36</v>
      </c>
      <c r="U43" s="34" t="s">
        <v>37</v>
      </c>
      <c r="V43" s="34" t="s">
        <v>38</v>
      </c>
      <c r="W43" s="41" t="s">
        <v>39</v>
      </c>
      <c r="X43" s="34" t="s">
        <v>40</v>
      </c>
      <c r="Y43" s="36" t="s">
        <v>41</v>
      </c>
      <c r="Z43" s="42"/>
      <c r="AA43" s="43"/>
      <c r="AB43" s="40" t="s">
        <v>42</v>
      </c>
      <c r="AC43" s="34" t="s">
        <v>43</v>
      </c>
      <c r="AD43" s="34" t="s">
        <v>44</v>
      </c>
      <c r="AE43" s="34" t="s">
        <v>45</v>
      </c>
      <c r="AF43" s="34" t="s">
        <v>46</v>
      </c>
      <c r="AG43" s="34" t="s">
        <v>47</v>
      </c>
      <c r="AH43" s="34" t="s">
        <v>48</v>
      </c>
      <c r="AI43" s="34" t="s">
        <v>49</v>
      </c>
      <c r="AJ43" s="44" t="s">
        <v>36</v>
      </c>
      <c r="AK43" s="34" t="s">
        <v>37</v>
      </c>
      <c r="AL43" s="34" t="s">
        <v>38</v>
      </c>
      <c r="AM43" s="34" t="s">
        <v>50</v>
      </c>
      <c r="AN43" s="12" t="s">
        <v>51</v>
      </c>
      <c r="AO43" s="12" t="s">
        <v>52</v>
      </c>
      <c r="AP43" s="12" t="s">
        <v>53</v>
      </c>
      <c r="AQ43" s="12" t="s">
        <v>54</v>
      </c>
      <c r="AR43" s="12" t="s">
        <v>55</v>
      </c>
      <c r="AS43" s="12" t="s">
        <v>51</v>
      </c>
      <c r="AT43" s="45" t="s">
        <v>56</v>
      </c>
      <c r="AU43" s="13"/>
      <c r="AV43" s="12" t="s">
        <v>57</v>
      </c>
      <c r="AW43" s="14"/>
      <c r="AX43" s="12" t="s">
        <v>51</v>
      </c>
      <c r="AY43" s="12" t="s">
        <v>79</v>
      </c>
      <c r="AZ43" s="13"/>
      <c r="BA43" s="14"/>
      <c r="BB43" s="12" t="s">
        <v>55</v>
      </c>
      <c r="BC43" s="12" t="s">
        <v>51</v>
      </c>
      <c r="BD43" s="12" t="s">
        <v>79</v>
      </c>
      <c r="BE43" s="13"/>
      <c r="BF43" s="14"/>
      <c r="BG43" s="12" t="s">
        <v>55</v>
      </c>
      <c r="BH43" s="86"/>
      <c r="BI43" s="86"/>
      <c r="BJ43" s="86"/>
      <c r="BK43" s="86"/>
    </row>
    <row r="44" spans="1:63" ht="15">
      <c r="A44" s="20"/>
      <c r="B44" s="21"/>
      <c r="C44" s="21"/>
      <c r="D44" s="21"/>
      <c r="E44" s="20"/>
      <c r="F44" s="46"/>
      <c r="G44" s="46"/>
      <c r="H44" s="46"/>
      <c r="I44" s="46"/>
      <c r="J44" s="20"/>
      <c r="K44" s="46"/>
      <c r="L44" s="46"/>
      <c r="M44" s="46"/>
      <c r="N44" s="47"/>
      <c r="O44" s="48"/>
      <c r="P44" s="49"/>
      <c r="Q44" s="49"/>
      <c r="R44" s="50"/>
      <c r="S44" s="51"/>
      <c r="T44" s="52"/>
      <c r="U44" s="46"/>
      <c r="V44" s="46"/>
      <c r="W44" s="53"/>
      <c r="X44" s="46"/>
      <c r="Y44" s="54"/>
      <c r="Z44" s="55"/>
      <c r="AA44" s="56"/>
      <c r="AB44" s="52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21"/>
      <c r="AO44" s="21"/>
      <c r="AP44" s="21"/>
      <c r="AQ44" s="21"/>
      <c r="AR44" s="21"/>
      <c r="AS44" s="21"/>
      <c r="AT44" s="28"/>
      <c r="AU44" s="29"/>
      <c r="AV44" s="28"/>
      <c r="AW44" s="30"/>
      <c r="AX44" s="21"/>
      <c r="AY44" s="28"/>
      <c r="AZ44" s="29"/>
      <c r="BA44" s="30"/>
      <c r="BB44" s="21"/>
      <c r="BC44" s="21"/>
      <c r="BD44" s="28"/>
      <c r="BE44" s="29"/>
      <c r="BF44" s="30"/>
      <c r="BG44" s="21"/>
      <c r="BH44" s="86"/>
      <c r="BI44" s="86"/>
      <c r="BJ44" s="86"/>
      <c r="BK44" s="86"/>
    </row>
    <row r="45" spans="1:63" ht="15" customHeight="1">
      <c r="A45" s="20"/>
      <c r="B45" s="21"/>
      <c r="C45" s="21"/>
      <c r="D45" s="21"/>
      <c r="E45" s="20"/>
      <c r="F45" s="46"/>
      <c r="G45" s="46"/>
      <c r="H45" s="46"/>
      <c r="I45" s="46"/>
      <c r="J45" s="20"/>
      <c r="K45" s="46"/>
      <c r="L45" s="46"/>
      <c r="M45" s="46"/>
      <c r="N45" s="47"/>
      <c r="O45" s="48"/>
      <c r="P45" s="49"/>
      <c r="Q45" s="49"/>
      <c r="R45" s="50"/>
      <c r="S45" s="51"/>
      <c r="T45" s="52"/>
      <c r="U45" s="46"/>
      <c r="V45" s="46"/>
      <c r="W45" s="53"/>
      <c r="X45" s="46"/>
      <c r="Y45" s="54"/>
      <c r="Z45" s="55"/>
      <c r="AA45" s="56"/>
      <c r="AB45" s="52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21"/>
      <c r="AO45" s="21"/>
      <c r="AP45" s="21"/>
      <c r="AQ45" s="21"/>
      <c r="AR45" s="21"/>
      <c r="AS45" s="21"/>
      <c r="AT45" s="57" t="s">
        <v>58</v>
      </c>
      <c r="AU45" s="57" t="s">
        <v>59</v>
      </c>
      <c r="AV45" s="57" t="s">
        <v>60</v>
      </c>
      <c r="AW45" s="57" t="s">
        <v>61</v>
      </c>
      <c r="AX45" s="21"/>
      <c r="AY45" s="57" t="s">
        <v>52</v>
      </c>
      <c r="AZ45" s="57" t="s">
        <v>53</v>
      </c>
      <c r="BA45" s="57" t="s">
        <v>54</v>
      </c>
      <c r="BB45" s="21"/>
      <c r="BC45" s="21"/>
      <c r="BD45" s="57" t="s">
        <v>52</v>
      </c>
      <c r="BE45" s="57" t="s">
        <v>53</v>
      </c>
      <c r="BF45" s="57" t="s">
        <v>54</v>
      </c>
      <c r="BG45" s="21"/>
      <c r="BH45" s="86"/>
      <c r="BI45" s="86"/>
      <c r="BJ45" s="86"/>
      <c r="BK45" s="86"/>
    </row>
    <row r="46" spans="1:63" ht="15">
      <c r="A46" s="20"/>
      <c r="B46" s="21"/>
      <c r="C46" s="21"/>
      <c r="D46" s="21"/>
      <c r="E46" s="20"/>
      <c r="F46" s="46"/>
      <c r="G46" s="46"/>
      <c r="H46" s="46"/>
      <c r="I46" s="46"/>
      <c r="J46" s="20"/>
      <c r="K46" s="46"/>
      <c r="L46" s="46"/>
      <c r="M46" s="46"/>
      <c r="N46" s="47"/>
      <c r="O46" s="48"/>
      <c r="P46" s="49"/>
      <c r="Q46" s="49"/>
      <c r="R46" s="50"/>
      <c r="S46" s="51"/>
      <c r="T46" s="52"/>
      <c r="U46" s="46"/>
      <c r="V46" s="46"/>
      <c r="W46" s="53"/>
      <c r="X46" s="46"/>
      <c r="Y46" s="54"/>
      <c r="Z46" s="55"/>
      <c r="AA46" s="56"/>
      <c r="AB46" s="52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86"/>
      <c r="BI46" s="86"/>
      <c r="BJ46" s="86"/>
      <c r="BK46" s="86"/>
    </row>
    <row r="47" spans="1:63" ht="90.75" customHeight="1">
      <c r="A47" s="58"/>
      <c r="B47" s="57"/>
      <c r="C47" s="57"/>
      <c r="D47" s="57"/>
      <c r="E47" s="58"/>
      <c r="F47" s="59"/>
      <c r="G47" s="59"/>
      <c r="H47" s="59"/>
      <c r="I47" s="59"/>
      <c r="J47" s="58"/>
      <c r="K47" s="59"/>
      <c r="L47" s="59"/>
      <c r="M47" s="59"/>
      <c r="N47" s="60"/>
      <c r="O47" s="61"/>
      <c r="P47" s="62"/>
      <c r="Q47" s="62"/>
      <c r="R47" s="63"/>
      <c r="S47" s="64"/>
      <c r="T47" s="65"/>
      <c r="U47" s="59"/>
      <c r="V47" s="59"/>
      <c r="W47" s="66"/>
      <c r="X47" s="59"/>
      <c r="Y47" s="67"/>
      <c r="Z47" s="68"/>
      <c r="AA47" s="69"/>
      <c r="AB47" s="65"/>
      <c r="AC47" s="59"/>
      <c r="AD47" s="59"/>
      <c r="AE47" s="59"/>
      <c r="AF47" s="59"/>
      <c r="AG47" s="59"/>
      <c r="AH47" s="59"/>
      <c r="AI47" s="59"/>
      <c r="AJ47" s="46"/>
      <c r="AK47" s="59"/>
      <c r="AL47" s="59"/>
      <c r="AM47" s="59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86"/>
      <c r="BI47" s="86"/>
      <c r="BJ47" s="86"/>
      <c r="BK47" s="86"/>
    </row>
    <row r="48" spans="1:63" ht="15">
      <c r="A48" s="140" t="s">
        <v>62</v>
      </c>
      <c r="B48" s="141">
        <f>B49+B50+B51+B52+B53+B54+B55+B56+B57</f>
        <v>13.75</v>
      </c>
      <c r="C48" s="142">
        <f>(BN2-(BN3-BN4)*BN5)*BN6*BN7*BN8</f>
        <v>85528.87199999999</v>
      </c>
      <c r="D48" s="142">
        <f>D49+D50+D51+D52+D53+D54+D55+D56+D57</f>
        <v>1176023.75</v>
      </c>
      <c r="E48" s="143"/>
      <c r="F48" s="144"/>
      <c r="G48" s="106"/>
      <c r="H48" s="144"/>
      <c r="I48" s="145"/>
      <c r="J48" s="143"/>
      <c r="K48" s="144"/>
      <c r="L48" s="144"/>
      <c r="M48" s="144"/>
      <c r="N48" s="146"/>
      <c r="O48" s="105"/>
      <c r="P48" s="100"/>
      <c r="Q48" s="100"/>
      <c r="R48" s="100"/>
      <c r="S48" s="107"/>
      <c r="T48" s="147"/>
      <c r="U48" s="144"/>
      <c r="V48" s="144"/>
      <c r="W48" s="145"/>
      <c r="X48" s="148"/>
      <c r="Y48" s="143">
        <f>Y49+Y50+Y51+Y52+Y53+Y54+Y55+Y56+Y57</f>
        <v>56997.67612967889</v>
      </c>
      <c r="Z48" s="144"/>
      <c r="AA48" s="144"/>
      <c r="AB48" s="144"/>
      <c r="AC48" s="144"/>
      <c r="AD48" s="144"/>
      <c r="AE48" s="146"/>
      <c r="AF48" s="108"/>
      <c r="AG48" s="100"/>
      <c r="AH48" s="100"/>
      <c r="AI48" s="109">
        <f>AI49+AI50+AI51+AI52+AI53+AI54+AI55+AI56+AI57</f>
        <v>243.57981251999524</v>
      </c>
      <c r="AJ48" s="142"/>
      <c r="AK48" s="147"/>
      <c r="AL48" s="144"/>
      <c r="AM48" s="145"/>
      <c r="AN48" s="143"/>
      <c r="AO48" s="144"/>
      <c r="AP48" s="144"/>
      <c r="AQ48" s="144"/>
      <c r="AR48" s="145"/>
      <c r="AS48" s="147"/>
      <c r="AT48" s="144"/>
      <c r="AU48" s="144"/>
      <c r="AV48" s="144"/>
      <c r="AW48" s="145"/>
      <c r="AX48" s="147"/>
      <c r="AY48" s="144"/>
      <c r="AZ48" s="144"/>
      <c r="BA48" s="144"/>
      <c r="BB48" s="145"/>
      <c r="BC48" s="147"/>
      <c r="BD48" s="144"/>
      <c r="BE48" s="144"/>
      <c r="BF48" s="144"/>
      <c r="BG48" s="145"/>
      <c r="BH48" s="86"/>
      <c r="BI48" s="86"/>
      <c r="BJ48" s="86"/>
      <c r="BK48" s="86"/>
    </row>
    <row r="49" spans="1:63" ht="15">
      <c r="A49" s="110" t="s">
        <v>63</v>
      </c>
      <c r="B49" s="149">
        <v>1.5</v>
      </c>
      <c r="C49" s="98">
        <f aca="true" t="shared" si="52" ref="C49:C67">ROUND(C48,0)</f>
        <v>85529</v>
      </c>
      <c r="D49" s="98">
        <f aca="true" t="shared" si="53" ref="D49:D58">B49*C49</f>
        <v>128293.5</v>
      </c>
      <c r="E49" s="112">
        <f aca="true" t="shared" si="54" ref="E49:E58">D49/S49</f>
        <v>23.649980291683093</v>
      </c>
      <c r="F49" s="102">
        <v>30</v>
      </c>
      <c r="G49" s="113">
        <f aca="true" t="shared" si="55" ref="G49:G55">F49/1.3</f>
        <v>23.076923076923077</v>
      </c>
      <c r="H49" s="102">
        <f aca="true" t="shared" si="56" ref="H49:H58">F49</f>
        <v>30</v>
      </c>
      <c r="I49" s="114">
        <f aca="true" t="shared" si="57" ref="I49:I58">G49/1.3</f>
        <v>17.75147928994083</v>
      </c>
      <c r="J49" s="112">
        <f aca="true" t="shared" si="58" ref="J49:J58">D49/X49</f>
        <v>15.766653527788728</v>
      </c>
      <c r="K49" s="102">
        <f aca="true" t="shared" si="59" ref="K49:K55">F49/1.5</f>
        <v>20</v>
      </c>
      <c r="L49" s="102">
        <f aca="true" t="shared" si="60" ref="L49:L55">K49/1.3</f>
        <v>15.384615384615383</v>
      </c>
      <c r="M49" s="102">
        <f aca="true" t="shared" si="61" ref="M49:M58">H49/1.5</f>
        <v>20</v>
      </c>
      <c r="N49" s="115">
        <f aca="true" t="shared" si="62" ref="N49:N58">I49/1.5</f>
        <v>11.834319526627219</v>
      </c>
      <c r="O49" s="112">
        <f aca="true" t="shared" si="63" ref="O49:O58">(D49*AJ49/100)/F49</f>
        <v>1625.051</v>
      </c>
      <c r="P49" s="102">
        <f aca="true" t="shared" si="64" ref="P49:P58">(D49*AK49/100)/G49</f>
        <v>1779.0031999999999</v>
      </c>
      <c r="Q49" s="102">
        <f aca="true" t="shared" si="65" ref="Q49:Q58">(D49*AL49/100)/H49</f>
        <v>213.82250000000002</v>
      </c>
      <c r="R49" s="102">
        <f aca="true" t="shared" si="66" ref="R49:R58">(D49*AM49/100)/I49</f>
        <v>1806.800125</v>
      </c>
      <c r="S49" s="114">
        <f aca="true" t="shared" si="67" ref="S49:S58">O49+P49+Q49+R49</f>
        <v>5424.676825</v>
      </c>
      <c r="T49" s="101">
        <f aca="true" t="shared" si="68" ref="T49:T58">(D49*AJ49/100)/K49</f>
        <v>2437.5765</v>
      </c>
      <c r="U49" s="101">
        <f aca="true" t="shared" si="69" ref="U49:U58">(D49*AK49/100)/L49</f>
        <v>2668.5048</v>
      </c>
      <c r="V49" s="101">
        <f aca="true" t="shared" si="70" ref="V49:V55">(D49*AL49/100)/M49</f>
        <v>320.73375</v>
      </c>
      <c r="W49" s="101">
        <f aca="true" t="shared" si="71" ref="W49:W55">(D49*AM49/100)/N49</f>
        <v>2710.2001875</v>
      </c>
      <c r="X49" s="116">
        <f aca="true" t="shared" si="72" ref="X49:X58">T49+U49+V49+W49</f>
        <v>8137.0152375</v>
      </c>
      <c r="Y49" s="112">
        <f aca="true" t="shared" si="73" ref="Y49:Y58">D49/E49</f>
        <v>5424.676825</v>
      </c>
      <c r="Z49" s="113"/>
      <c r="AA49" s="113"/>
      <c r="AB49" s="113">
        <f aca="true" t="shared" si="74" ref="AB49:AB58">D49/J49</f>
        <v>8137.0152375</v>
      </c>
      <c r="AC49" s="102">
        <f aca="true" t="shared" si="75" ref="AC49:AC58">C49/E49</f>
        <v>3616.4512166666664</v>
      </c>
      <c r="AD49" s="102">
        <f aca="true" t="shared" si="76" ref="AD49:AD58">AC49/$BP$2</f>
        <v>15.454919729344729</v>
      </c>
      <c r="AE49" s="115">
        <f aca="true" t="shared" si="77" ref="AE49:AE58">AD49*1.5</f>
        <v>23.182379594017092</v>
      </c>
      <c r="AF49" s="115">
        <f aca="true" t="shared" si="78" ref="AF49:AF58">C49/J49/$BP$2</f>
        <v>23.182379594017092</v>
      </c>
      <c r="AG49" s="102">
        <f aca="true" t="shared" si="79" ref="AG49:AG58">AD49/4</f>
        <v>3.8637299323361822</v>
      </c>
      <c r="AH49" s="102">
        <f aca="true" t="shared" si="80" ref="AH49:AH58">AD49/2</f>
        <v>7.7274598646723645</v>
      </c>
      <c r="AI49" s="109">
        <f aca="true" t="shared" si="81" ref="AI49:AI58">AD49*B49</f>
        <v>23.182379594017092</v>
      </c>
      <c r="AJ49" s="98">
        <v>38</v>
      </c>
      <c r="AK49" s="101">
        <f aca="true" t="shared" si="82" ref="AK49:AK59">100-AJ49-AL49-AM49</f>
        <v>32</v>
      </c>
      <c r="AL49" s="102">
        <v>5</v>
      </c>
      <c r="AM49" s="114">
        <v>25</v>
      </c>
      <c r="AN49" s="112">
        <f aca="true" t="shared" si="83" ref="AN49:AN59">AO49+AP49+AQ49+AR49</f>
        <v>15.45491972934473</v>
      </c>
      <c r="AO49" s="102">
        <f aca="true" t="shared" si="84" ref="AO49:AO59">AD49*AJ49%</f>
        <v>5.872869497150997</v>
      </c>
      <c r="AP49" s="102">
        <f aca="true" t="shared" si="85" ref="AP49:AP59">AD49*AK49%</f>
        <v>4.945574313390313</v>
      </c>
      <c r="AQ49" s="102">
        <f aca="true" t="shared" si="86" ref="AQ49:AQ59">AD49*AL49%</f>
        <v>0.7727459864672365</v>
      </c>
      <c r="AR49" s="114">
        <f aca="true" t="shared" si="87" ref="AR49:AR59">AD49*AM49%</f>
        <v>3.8637299323361822</v>
      </c>
      <c r="AS49" s="101">
        <f aca="true" t="shared" si="88" ref="AS49:AS58">AT49+AU49+AV49+AW49</f>
        <v>23.182379594017092</v>
      </c>
      <c r="AT49" s="102">
        <f aca="true" t="shared" si="89" ref="AT49:AT60">AE49*AJ49%</f>
        <v>8.809304245726496</v>
      </c>
      <c r="AU49" s="102">
        <f aca="true" t="shared" si="90" ref="AU49:AU59">AE49*AK49%</f>
        <v>7.41836147008547</v>
      </c>
      <c r="AV49" s="102">
        <f aca="true" t="shared" si="91" ref="AV49:AV59">AE49*AL49%</f>
        <v>1.1591189797008548</v>
      </c>
      <c r="AW49" s="114">
        <f aca="true" t="shared" si="92" ref="AW49:AW59">AE49*AM49%</f>
        <v>5.795594898504273</v>
      </c>
      <c r="AX49" s="101">
        <f aca="true" t="shared" si="93" ref="AX49:AX58">AY49+AZ49+BA49+BB49</f>
        <v>3.8637299323361827</v>
      </c>
      <c r="AY49" s="102">
        <f aca="true" t="shared" si="94" ref="AY49:AY59">AG49*AJ49%</f>
        <v>1.4682173742877493</v>
      </c>
      <c r="AZ49" s="102">
        <f aca="true" t="shared" si="95" ref="AZ49:AZ59">AG49*AK49%</f>
        <v>1.2363935783475783</v>
      </c>
      <c r="BA49" s="102">
        <f aca="true" t="shared" si="96" ref="BA49:BA59">AG49*AL49%</f>
        <v>0.19318649661680912</v>
      </c>
      <c r="BB49" s="102">
        <f aca="true" t="shared" si="97" ref="BB49:BB59">AG49*AM49%</f>
        <v>0.9659324830840456</v>
      </c>
      <c r="BC49" s="101">
        <f aca="true" t="shared" si="98" ref="BC49:BC58">BD49+BE49+BF49+BG49</f>
        <v>7.727459864672365</v>
      </c>
      <c r="BD49" s="102">
        <f aca="true" t="shared" si="99" ref="BD49:BD58">AH49*AJ49%</f>
        <v>2.9364347485754987</v>
      </c>
      <c r="BE49" s="102">
        <f aca="true" t="shared" si="100" ref="BE49:BE58">AH49*AK49%</f>
        <v>2.4727871566951567</v>
      </c>
      <c r="BF49" s="102">
        <f aca="true" t="shared" si="101" ref="BF49:BF58">AH49*AL49%</f>
        <v>0.38637299323361823</v>
      </c>
      <c r="BG49" s="102">
        <f aca="true" t="shared" si="102" ref="BG49:BG58">AH49*AM49%</f>
        <v>1.9318649661680911</v>
      </c>
      <c r="BH49" s="86"/>
      <c r="BI49" s="86"/>
      <c r="BJ49" s="86"/>
      <c r="BK49" s="86"/>
    </row>
    <row r="50" spans="1:63" ht="15">
      <c r="A50" s="110" t="s">
        <v>64</v>
      </c>
      <c r="B50" s="149">
        <v>1.5</v>
      </c>
      <c r="C50" s="98">
        <f t="shared" si="52"/>
        <v>85529</v>
      </c>
      <c r="D50" s="98">
        <f t="shared" si="53"/>
        <v>128293.5</v>
      </c>
      <c r="E50" s="112">
        <f t="shared" si="54"/>
        <v>19.4325689856199</v>
      </c>
      <c r="F50" s="102">
        <v>25</v>
      </c>
      <c r="G50" s="113">
        <f t="shared" si="55"/>
        <v>19.23076923076923</v>
      </c>
      <c r="H50" s="102">
        <f t="shared" si="56"/>
        <v>25</v>
      </c>
      <c r="I50" s="114">
        <f t="shared" si="57"/>
        <v>14.792899408284022</v>
      </c>
      <c r="J50" s="112">
        <f t="shared" si="58"/>
        <v>12.955045990413264</v>
      </c>
      <c r="K50" s="102">
        <f t="shared" si="59"/>
        <v>16.666666666666668</v>
      </c>
      <c r="L50" s="102">
        <f t="shared" si="60"/>
        <v>12.820512820512821</v>
      </c>
      <c r="M50" s="102">
        <f t="shared" si="61"/>
        <v>16.666666666666668</v>
      </c>
      <c r="N50" s="115">
        <f t="shared" si="62"/>
        <v>9.861932938856015</v>
      </c>
      <c r="O50" s="112">
        <f t="shared" si="63"/>
        <v>1642.1568</v>
      </c>
      <c r="P50" s="102">
        <f t="shared" si="64"/>
        <v>2535.07956</v>
      </c>
      <c r="Q50" s="102">
        <f t="shared" si="65"/>
        <v>256.587</v>
      </c>
      <c r="R50" s="102">
        <f t="shared" si="66"/>
        <v>2168.16015</v>
      </c>
      <c r="S50" s="114">
        <f t="shared" si="67"/>
        <v>6601.98351</v>
      </c>
      <c r="T50" s="101">
        <f t="shared" si="68"/>
        <v>2463.2351999999996</v>
      </c>
      <c r="U50" s="101">
        <f t="shared" si="69"/>
        <v>3802.6193399999997</v>
      </c>
      <c r="V50" s="101">
        <f t="shared" si="70"/>
        <v>384.8805</v>
      </c>
      <c r="W50" s="101">
        <f t="shared" si="71"/>
        <v>3252.2402250000005</v>
      </c>
      <c r="X50" s="116">
        <f t="shared" si="72"/>
        <v>9902.975265000001</v>
      </c>
      <c r="Y50" s="112">
        <f t="shared" si="73"/>
        <v>6601.98351</v>
      </c>
      <c r="Z50" s="113"/>
      <c r="AA50" s="113"/>
      <c r="AB50" s="113">
        <f t="shared" si="74"/>
        <v>9902.975265000001</v>
      </c>
      <c r="AC50" s="102">
        <f t="shared" si="75"/>
        <v>4401.32234</v>
      </c>
      <c r="AD50" s="102">
        <f t="shared" si="76"/>
        <v>18.809069829059826</v>
      </c>
      <c r="AE50" s="115">
        <f t="shared" si="77"/>
        <v>28.21360474358974</v>
      </c>
      <c r="AF50" s="115">
        <f t="shared" si="78"/>
        <v>28.213604743589748</v>
      </c>
      <c r="AG50" s="102">
        <f t="shared" si="79"/>
        <v>4.7022674572649565</v>
      </c>
      <c r="AH50" s="102">
        <f t="shared" si="80"/>
        <v>9.404534914529913</v>
      </c>
      <c r="AI50" s="109">
        <f t="shared" si="81"/>
        <v>28.21360474358974</v>
      </c>
      <c r="AJ50" s="98">
        <v>32</v>
      </c>
      <c r="AK50" s="101">
        <f t="shared" si="82"/>
        <v>38</v>
      </c>
      <c r="AL50" s="102">
        <v>5</v>
      </c>
      <c r="AM50" s="114">
        <v>25</v>
      </c>
      <c r="AN50" s="112">
        <f t="shared" si="83"/>
        <v>18.809069829059826</v>
      </c>
      <c r="AO50" s="102">
        <f t="shared" si="84"/>
        <v>6.018902345299145</v>
      </c>
      <c r="AP50" s="102">
        <f t="shared" si="85"/>
        <v>7.147446535042734</v>
      </c>
      <c r="AQ50" s="102">
        <f t="shared" si="86"/>
        <v>0.9404534914529914</v>
      </c>
      <c r="AR50" s="114">
        <f t="shared" si="87"/>
        <v>4.7022674572649565</v>
      </c>
      <c r="AS50" s="101">
        <f t="shared" si="88"/>
        <v>28.213604743589745</v>
      </c>
      <c r="AT50" s="102">
        <f t="shared" si="89"/>
        <v>9.028353517948718</v>
      </c>
      <c r="AU50" s="102">
        <f t="shared" si="90"/>
        <v>10.721169802564102</v>
      </c>
      <c r="AV50" s="102">
        <f t="shared" si="91"/>
        <v>1.410680237179487</v>
      </c>
      <c r="AW50" s="114">
        <f t="shared" si="92"/>
        <v>7.053401185897435</v>
      </c>
      <c r="AX50" s="101">
        <f t="shared" si="93"/>
        <v>4.7022674572649565</v>
      </c>
      <c r="AY50" s="102">
        <f t="shared" si="94"/>
        <v>1.5047255863247861</v>
      </c>
      <c r="AZ50" s="102">
        <f t="shared" si="95"/>
        <v>1.7868616337606835</v>
      </c>
      <c r="BA50" s="102">
        <f t="shared" si="96"/>
        <v>0.23511337286324785</v>
      </c>
      <c r="BB50" s="102">
        <f t="shared" si="97"/>
        <v>1.1755668643162391</v>
      </c>
      <c r="BC50" s="101">
        <f t="shared" si="98"/>
        <v>9.404534914529913</v>
      </c>
      <c r="BD50" s="102">
        <f t="shared" si="99"/>
        <v>3.0094511726495723</v>
      </c>
      <c r="BE50" s="102">
        <f t="shared" si="100"/>
        <v>3.573723267521367</v>
      </c>
      <c r="BF50" s="102">
        <f t="shared" si="101"/>
        <v>0.4702267457264957</v>
      </c>
      <c r="BG50" s="102">
        <f t="shared" si="102"/>
        <v>2.3511337286324783</v>
      </c>
      <c r="BH50" s="86"/>
      <c r="BI50" s="86"/>
      <c r="BJ50" s="86"/>
      <c r="BK50" s="86"/>
    </row>
    <row r="51" spans="1:63" ht="15">
      <c r="A51" s="110" t="s">
        <v>65</v>
      </c>
      <c r="B51" s="149">
        <v>1</v>
      </c>
      <c r="C51" s="98">
        <f t="shared" si="52"/>
        <v>85529</v>
      </c>
      <c r="D51" s="98">
        <f t="shared" si="53"/>
        <v>85529</v>
      </c>
      <c r="E51" s="112">
        <f t="shared" si="54"/>
        <v>20.383204239706483</v>
      </c>
      <c r="F51" s="102">
        <v>25</v>
      </c>
      <c r="G51" s="113">
        <f t="shared" si="55"/>
        <v>19.23076923076923</v>
      </c>
      <c r="H51" s="102">
        <f t="shared" si="56"/>
        <v>25</v>
      </c>
      <c r="I51" s="114">
        <f t="shared" si="57"/>
        <v>14.792899408284022</v>
      </c>
      <c r="J51" s="112">
        <f t="shared" si="58"/>
        <v>13.58880282647099</v>
      </c>
      <c r="K51" s="102">
        <f t="shared" si="59"/>
        <v>16.666666666666668</v>
      </c>
      <c r="L51" s="102">
        <f t="shared" si="60"/>
        <v>12.820512820512821</v>
      </c>
      <c r="M51" s="102">
        <f t="shared" si="61"/>
        <v>16.666666666666668</v>
      </c>
      <c r="N51" s="115">
        <f t="shared" si="62"/>
        <v>9.861932938856015</v>
      </c>
      <c r="O51" s="112">
        <f t="shared" si="63"/>
        <v>1607.9451999999999</v>
      </c>
      <c r="P51" s="102">
        <f t="shared" si="64"/>
        <v>800.55144</v>
      </c>
      <c r="Q51" s="102">
        <f t="shared" si="65"/>
        <v>342.116</v>
      </c>
      <c r="R51" s="102">
        <f t="shared" si="66"/>
        <v>1445.4401000000003</v>
      </c>
      <c r="S51" s="114">
        <f t="shared" si="67"/>
        <v>4196.05274</v>
      </c>
      <c r="T51" s="101">
        <f t="shared" si="68"/>
        <v>2411.9177999999997</v>
      </c>
      <c r="U51" s="101">
        <f t="shared" si="69"/>
        <v>1200.8271599999998</v>
      </c>
      <c r="V51" s="101">
        <f t="shared" si="70"/>
        <v>513.174</v>
      </c>
      <c r="W51" s="101">
        <f t="shared" si="71"/>
        <v>2168.16015</v>
      </c>
      <c r="X51" s="116">
        <f t="shared" si="72"/>
        <v>6294.079109999999</v>
      </c>
      <c r="Y51" s="112">
        <f t="shared" si="73"/>
        <v>4196.05274</v>
      </c>
      <c r="Z51" s="113"/>
      <c r="AA51" s="113"/>
      <c r="AB51" s="113">
        <f t="shared" si="74"/>
        <v>6294.079109999999</v>
      </c>
      <c r="AC51" s="102">
        <f t="shared" si="75"/>
        <v>4196.05274</v>
      </c>
      <c r="AD51" s="102">
        <f t="shared" si="76"/>
        <v>17.931849316239315</v>
      </c>
      <c r="AE51" s="115">
        <f t="shared" si="77"/>
        <v>26.897773974358973</v>
      </c>
      <c r="AF51" s="115">
        <f t="shared" si="78"/>
        <v>26.89777397435897</v>
      </c>
      <c r="AG51" s="102">
        <f t="shared" si="79"/>
        <v>4.482962329059829</v>
      </c>
      <c r="AH51" s="102">
        <f t="shared" si="80"/>
        <v>8.965924658119658</v>
      </c>
      <c r="AI51" s="109">
        <f t="shared" si="81"/>
        <v>17.931849316239315</v>
      </c>
      <c r="AJ51" s="98">
        <v>47</v>
      </c>
      <c r="AK51" s="101">
        <f t="shared" si="82"/>
        <v>18</v>
      </c>
      <c r="AL51" s="102">
        <v>10</v>
      </c>
      <c r="AM51" s="114">
        <v>25</v>
      </c>
      <c r="AN51" s="112">
        <f t="shared" si="83"/>
        <v>17.931849316239315</v>
      </c>
      <c r="AO51" s="102">
        <f t="shared" si="84"/>
        <v>8.427969178632477</v>
      </c>
      <c r="AP51" s="102">
        <f t="shared" si="85"/>
        <v>3.2277328769230764</v>
      </c>
      <c r="AQ51" s="102">
        <f t="shared" si="86"/>
        <v>1.7931849316239317</v>
      </c>
      <c r="AR51" s="114">
        <f t="shared" si="87"/>
        <v>4.482962329059829</v>
      </c>
      <c r="AS51" s="101">
        <f t="shared" si="88"/>
        <v>26.897773974358973</v>
      </c>
      <c r="AT51" s="102">
        <f t="shared" si="89"/>
        <v>12.641953767948717</v>
      </c>
      <c r="AU51" s="102">
        <f t="shared" si="90"/>
        <v>4.841599315384615</v>
      </c>
      <c r="AV51" s="102">
        <f t="shared" si="91"/>
        <v>2.6897773974358974</v>
      </c>
      <c r="AW51" s="114">
        <f t="shared" si="92"/>
        <v>6.724443493589743</v>
      </c>
      <c r="AX51" s="101">
        <f t="shared" si="93"/>
        <v>4.482962329059829</v>
      </c>
      <c r="AY51" s="102">
        <f t="shared" si="94"/>
        <v>2.106992294658119</v>
      </c>
      <c r="AZ51" s="102">
        <f t="shared" si="95"/>
        <v>0.8069332192307691</v>
      </c>
      <c r="BA51" s="102">
        <f t="shared" si="96"/>
        <v>0.4482962329059829</v>
      </c>
      <c r="BB51" s="102">
        <f t="shared" si="97"/>
        <v>1.1207405822649572</v>
      </c>
      <c r="BC51" s="101">
        <f t="shared" si="98"/>
        <v>8.965924658119658</v>
      </c>
      <c r="BD51" s="102">
        <f t="shared" si="99"/>
        <v>4.213984589316238</v>
      </c>
      <c r="BE51" s="102">
        <f t="shared" si="100"/>
        <v>1.6138664384615382</v>
      </c>
      <c r="BF51" s="102">
        <f t="shared" si="101"/>
        <v>0.8965924658119658</v>
      </c>
      <c r="BG51" s="102">
        <f t="shared" si="102"/>
        <v>2.2414811645299144</v>
      </c>
      <c r="BH51" s="86"/>
      <c r="BI51" s="86"/>
      <c r="BJ51" s="86"/>
      <c r="BK51" s="86"/>
    </row>
    <row r="52" spans="1:63" ht="15">
      <c r="A52" s="110" t="s">
        <v>66</v>
      </c>
      <c r="B52" s="149">
        <v>1.5</v>
      </c>
      <c r="C52" s="98">
        <f t="shared" si="52"/>
        <v>85529</v>
      </c>
      <c r="D52" s="98">
        <f t="shared" si="53"/>
        <v>128293.5</v>
      </c>
      <c r="E52" s="112">
        <f t="shared" si="54"/>
        <v>23.59418010224145</v>
      </c>
      <c r="F52" s="102">
        <v>30</v>
      </c>
      <c r="G52" s="113">
        <f t="shared" si="55"/>
        <v>23.076923076923077</v>
      </c>
      <c r="H52" s="102">
        <f t="shared" si="56"/>
        <v>30</v>
      </c>
      <c r="I52" s="114">
        <f t="shared" si="57"/>
        <v>17.75147928994083</v>
      </c>
      <c r="J52" s="112">
        <f t="shared" si="58"/>
        <v>15.729453401494295</v>
      </c>
      <c r="K52" s="102">
        <f t="shared" si="59"/>
        <v>20</v>
      </c>
      <c r="L52" s="102">
        <f t="shared" si="60"/>
        <v>15.384615384615383</v>
      </c>
      <c r="M52" s="102">
        <f t="shared" si="61"/>
        <v>20</v>
      </c>
      <c r="N52" s="115">
        <f t="shared" si="62"/>
        <v>11.834319526627219</v>
      </c>
      <c r="O52" s="112">
        <f t="shared" si="63"/>
        <v>940.819</v>
      </c>
      <c r="P52" s="102">
        <f t="shared" si="64"/>
        <v>1834.59705</v>
      </c>
      <c r="Q52" s="102">
        <f t="shared" si="65"/>
        <v>855.2900000000001</v>
      </c>
      <c r="R52" s="102">
        <f t="shared" si="66"/>
        <v>1806.800125</v>
      </c>
      <c r="S52" s="114">
        <f t="shared" si="67"/>
        <v>5437.5061749999995</v>
      </c>
      <c r="T52" s="101">
        <f t="shared" si="68"/>
        <v>1411.2285</v>
      </c>
      <c r="U52" s="101">
        <f t="shared" si="69"/>
        <v>2751.8955750000005</v>
      </c>
      <c r="V52" s="101">
        <f t="shared" si="70"/>
        <v>1282.935</v>
      </c>
      <c r="W52" s="101">
        <f t="shared" si="71"/>
        <v>2710.2001875</v>
      </c>
      <c r="X52" s="116">
        <f t="shared" si="72"/>
        <v>8156.259262500002</v>
      </c>
      <c r="Y52" s="112">
        <f t="shared" si="73"/>
        <v>5437.5061749999995</v>
      </c>
      <c r="Z52" s="113"/>
      <c r="AA52" s="113"/>
      <c r="AB52" s="113">
        <f t="shared" si="74"/>
        <v>8156.259262500002</v>
      </c>
      <c r="AC52" s="102">
        <f t="shared" si="75"/>
        <v>3625.0041166666665</v>
      </c>
      <c r="AD52" s="102">
        <f t="shared" si="76"/>
        <v>15.491470584045583</v>
      </c>
      <c r="AE52" s="115">
        <f t="shared" si="77"/>
        <v>23.237205876068373</v>
      </c>
      <c r="AF52" s="115">
        <f t="shared" si="78"/>
        <v>23.237205876068384</v>
      </c>
      <c r="AG52" s="102">
        <f t="shared" si="79"/>
        <v>3.8728676460113958</v>
      </c>
      <c r="AH52" s="102">
        <f t="shared" si="80"/>
        <v>7.7457352920227915</v>
      </c>
      <c r="AI52" s="109">
        <f t="shared" si="81"/>
        <v>23.237205876068373</v>
      </c>
      <c r="AJ52" s="98">
        <v>22</v>
      </c>
      <c r="AK52" s="101">
        <f t="shared" si="82"/>
        <v>33</v>
      </c>
      <c r="AL52" s="102">
        <v>20</v>
      </c>
      <c r="AM52" s="114">
        <v>25</v>
      </c>
      <c r="AN52" s="112">
        <f t="shared" si="83"/>
        <v>15.491470584045583</v>
      </c>
      <c r="AO52" s="102">
        <f t="shared" si="84"/>
        <v>3.4081235284900284</v>
      </c>
      <c r="AP52" s="102">
        <f t="shared" si="85"/>
        <v>5.112185292735043</v>
      </c>
      <c r="AQ52" s="102">
        <f t="shared" si="86"/>
        <v>3.0982941168091167</v>
      </c>
      <c r="AR52" s="114">
        <f t="shared" si="87"/>
        <v>3.8728676460113958</v>
      </c>
      <c r="AS52" s="101">
        <f t="shared" si="88"/>
        <v>23.237205876068373</v>
      </c>
      <c r="AT52" s="102">
        <f t="shared" si="89"/>
        <v>5.112185292735042</v>
      </c>
      <c r="AU52" s="102">
        <f t="shared" si="90"/>
        <v>7.6682779391025635</v>
      </c>
      <c r="AV52" s="102">
        <f t="shared" si="91"/>
        <v>4.647441175213674</v>
      </c>
      <c r="AW52" s="114">
        <f t="shared" si="92"/>
        <v>5.809301469017093</v>
      </c>
      <c r="AX52" s="101">
        <f t="shared" si="93"/>
        <v>3.8728676460113958</v>
      </c>
      <c r="AY52" s="102">
        <f t="shared" si="94"/>
        <v>0.8520308821225071</v>
      </c>
      <c r="AZ52" s="102">
        <f t="shared" si="95"/>
        <v>1.2780463231837607</v>
      </c>
      <c r="BA52" s="102">
        <f t="shared" si="96"/>
        <v>0.7745735292022792</v>
      </c>
      <c r="BB52" s="102">
        <f t="shared" si="97"/>
        <v>0.9682169115028489</v>
      </c>
      <c r="BC52" s="101">
        <f t="shared" si="98"/>
        <v>7.7457352920227915</v>
      </c>
      <c r="BD52" s="102">
        <f t="shared" si="99"/>
        <v>1.7040617642450142</v>
      </c>
      <c r="BE52" s="102">
        <f t="shared" si="100"/>
        <v>2.5560926463675213</v>
      </c>
      <c r="BF52" s="102">
        <f t="shared" si="101"/>
        <v>1.5491470584045584</v>
      </c>
      <c r="BG52" s="102">
        <f t="shared" si="102"/>
        <v>1.9364338230056979</v>
      </c>
      <c r="BH52" s="86"/>
      <c r="BI52" s="86"/>
      <c r="BJ52" s="86"/>
      <c r="BK52" s="86"/>
    </row>
    <row r="53" spans="1:63" ht="15">
      <c r="A53" s="110" t="s">
        <v>66</v>
      </c>
      <c r="B53" s="149">
        <v>1.5</v>
      </c>
      <c r="C53" s="98">
        <f t="shared" si="52"/>
        <v>85529</v>
      </c>
      <c r="D53" s="98">
        <f t="shared" si="53"/>
        <v>128293.5</v>
      </c>
      <c r="E53" s="112">
        <f t="shared" si="54"/>
        <v>22.94455066921606</v>
      </c>
      <c r="F53" s="102">
        <v>30</v>
      </c>
      <c r="G53" s="113">
        <f t="shared" si="55"/>
        <v>23.076923076923077</v>
      </c>
      <c r="H53" s="102">
        <f t="shared" si="56"/>
        <v>30</v>
      </c>
      <c r="I53" s="114">
        <f t="shared" si="57"/>
        <v>17.75147928994083</v>
      </c>
      <c r="J53" s="112">
        <f t="shared" si="58"/>
        <v>15.296367112810705</v>
      </c>
      <c r="K53" s="102">
        <f t="shared" si="59"/>
        <v>20</v>
      </c>
      <c r="L53" s="102">
        <f t="shared" si="60"/>
        <v>15.384615384615383</v>
      </c>
      <c r="M53" s="102">
        <f t="shared" si="61"/>
        <v>20</v>
      </c>
      <c r="N53" s="115">
        <f t="shared" si="62"/>
        <v>11.834319526627219</v>
      </c>
      <c r="O53" s="112">
        <f t="shared" si="63"/>
        <v>1069.1125</v>
      </c>
      <c r="P53" s="102">
        <f t="shared" si="64"/>
        <v>2501.72325</v>
      </c>
      <c r="Q53" s="102">
        <f t="shared" si="65"/>
        <v>213.82250000000002</v>
      </c>
      <c r="R53" s="102">
        <f t="shared" si="66"/>
        <v>1806.800125</v>
      </c>
      <c r="S53" s="114">
        <f t="shared" si="67"/>
        <v>5591.458375</v>
      </c>
      <c r="T53" s="101">
        <f t="shared" si="68"/>
        <v>1603.66875</v>
      </c>
      <c r="U53" s="101">
        <f t="shared" si="69"/>
        <v>3752.584875</v>
      </c>
      <c r="V53" s="101">
        <f t="shared" si="70"/>
        <v>320.73375</v>
      </c>
      <c r="W53" s="101">
        <f t="shared" si="71"/>
        <v>2710.2001875</v>
      </c>
      <c r="X53" s="116">
        <f t="shared" si="72"/>
        <v>8387.187562500001</v>
      </c>
      <c r="Y53" s="112">
        <f t="shared" si="73"/>
        <v>5591.458375</v>
      </c>
      <c r="Z53" s="113"/>
      <c r="AA53" s="113"/>
      <c r="AB53" s="113">
        <f t="shared" si="74"/>
        <v>8387.187562500001</v>
      </c>
      <c r="AC53" s="102">
        <f t="shared" si="75"/>
        <v>3727.638916666667</v>
      </c>
      <c r="AD53" s="102">
        <f t="shared" si="76"/>
        <v>15.93008084045584</v>
      </c>
      <c r="AE53" s="115">
        <f t="shared" si="77"/>
        <v>23.89512126068376</v>
      </c>
      <c r="AF53" s="115">
        <f t="shared" si="78"/>
        <v>23.895121260683766</v>
      </c>
      <c r="AG53" s="102">
        <f t="shared" si="79"/>
        <v>3.98252021011396</v>
      </c>
      <c r="AH53" s="102">
        <f t="shared" si="80"/>
        <v>7.96504042022792</v>
      </c>
      <c r="AI53" s="109">
        <f t="shared" si="81"/>
        <v>23.89512126068376</v>
      </c>
      <c r="AJ53" s="98">
        <v>25</v>
      </c>
      <c r="AK53" s="101">
        <f t="shared" si="82"/>
        <v>45</v>
      </c>
      <c r="AL53" s="102">
        <v>5</v>
      </c>
      <c r="AM53" s="114">
        <v>25</v>
      </c>
      <c r="AN53" s="112">
        <f t="shared" si="83"/>
        <v>15.93008084045584</v>
      </c>
      <c r="AO53" s="102">
        <f t="shared" si="84"/>
        <v>3.98252021011396</v>
      </c>
      <c r="AP53" s="102">
        <f t="shared" si="85"/>
        <v>7.168536378205128</v>
      </c>
      <c r="AQ53" s="102">
        <f t="shared" si="86"/>
        <v>0.796504042022792</v>
      </c>
      <c r="AR53" s="114">
        <f t="shared" si="87"/>
        <v>3.98252021011396</v>
      </c>
      <c r="AS53" s="101">
        <f t="shared" si="88"/>
        <v>23.89512126068376</v>
      </c>
      <c r="AT53" s="102">
        <f t="shared" si="89"/>
        <v>5.97378031517094</v>
      </c>
      <c r="AU53" s="102">
        <f t="shared" si="90"/>
        <v>10.752804567307692</v>
      </c>
      <c r="AV53" s="102">
        <f t="shared" si="91"/>
        <v>1.194756063034188</v>
      </c>
      <c r="AW53" s="114">
        <f t="shared" si="92"/>
        <v>5.97378031517094</v>
      </c>
      <c r="AX53" s="101">
        <f t="shared" si="93"/>
        <v>3.98252021011396</v>
      </c>
      <c r="AY53" s="102">
        <f t="shared" si="94"/>
        <v>0.99563005252849</v>
      </c>
      <c r="AZ53" s="102">
        <f t="shared" si="95"/>
        <v>1.792134094551282</v>
      </c>
      <c r="BA53" s="102">
        <f t="shared" si="96"/>
        <v>0.199126010505698</v>
      </c>
      <c r="BB53" s="102">
        <f t="shared" si="97"/>
        <v>0.99563005252849</v>
      </c>
      <c r="BC53" s="101">
        <f t="shared" si="98"/>
        <v>7.96504042022792</v>
      </c>
      <c r="BD53" s="102">
        <f t="shared" si="99"/>
        <v>1.99126010505698</v>
      </c>
      <c r="BE53" s="102">
        <f t="shared" si="100"/>
        <v>3.584268189102564</v>
      </c>
      <c r="BF53" s="102">
        <f t="shared" si="101"/>
        <v>0.398252021011396</v>
      </c>
      <c r="BG53" s="102">
        <f t="shared" si="102"/>
        <v>1.99126010505698</v>
      </c>
      <c r="BH53" s="86"/>
      <c r="BI53" s="86"/>
      <c r="BJ53" s="86"/>
      <c r="BK53" s="86"/>
    </row>
    <row r="54" spans="1:63" ht="15">
      <c r="A54" s="110" t="s">
        <v>67</v>
      </c>
      <c r="B54" s="149">
        <v>4.25</v>
      </c>
      <c r="C54" s="98">
        <f t="shared" si="52"/>
        <v>85529</v>
      </c>
      <c r="D54" s="98">
        <f t="shared" si="53"/>
        <v>363498.25</v>
      </c>
      <c r="E54" s="112">
        <f t="shared" si="54"/>
        <v>19.896538002387587</v>
      </c>
      <c r="F54" s="102">
        <v>25</v>
      </c>
      <c r="G54" s="113">
        <f t="shared" si="55"/>
        <v>19.23076923076923</v>
      </c>
      <c r="H54" s="102">
        <f t="shared" si="56"/>
        <v>25</v>
      </c>
      <c r="I54" s="114">
        <f t="shared" si="57"/>
        <v>14.792899408284022</v>
      </c>
      <c r="J54" s="112">
        <f t="shared" si="58"/>
        <v>13.26435866825839</v>
      </c>
      <c r="K54" s="102">
        <f t="shared" si="59"/>
        <v>16.666666666666668</v>
      </c>
      <c r="L54" s="102">
        <f t="shared" si="60"/>
        <v>12.820512820512821</v>
      </c>
      <c r="M54" s="102">
        <f t="shared" si="61"/>
        <v>16.666666666666668</v>
      </c>
      <c r="N54" s="115">
        <f t="shared" si="62"/>
        <v>9.861932938856015</v>
      </c>
      <c r="O54" s="112">
        <f t="shared" si="63"/>
        <v>6106.770600000001</v>
      </c>
      <c r="P54" s="102">
        <f t="shared" si="64"/>
        <v>5292.53452</v>
      </c>
      <c r="Q54" s="102">
        <f t="shared" si="65"/>
        <v>726.9965</v>
      </c>
      <c r="R54" s="102">
        <f t="shared" si="66"/>
        <v>6143.120425000001</v>
      </c>
      <c r="S54" s="114">
        <f t="shared" si="67"/>
        <v>18269.422045</v>
      </c>
      <c r="T54" s="101">
        <f t="shared" si="68"/>
        <v>9160.1559</v>
      </c>
      <c r="U54" s="101">
        <f t="shared" si="69"/>
        <v>7938.801779999999</v>
      </c>
      <c r="V54" s="101">
        <f t="shared" si="70"/>
        <v>1090.4947499999998</v>
      </c>
      <c r="W54" s="101">
        <f t="shared" si="71"/>
        <v>9214.680637500001</v>
      </c>
      <c r="X54" s="116">
        <f t="shared" si="72"/>
        <v>27404.1330675</v>
      </c>
      <c r="Y54" s="112">
        <f t="shared" si="73"/>
        <v>18269.422045</v>
      </c>
      <c r="Z54" s="113"/>
      <c r="AA54" s="113"/>
      <c r="AB54" s="113">
        <f t="shared" si="74"/>
        <v>27404.1330675</v>
      </c>
      <c r="AC54" s="102">
        <f t="shared" si="75"/>
        <v>4298.68754</v>
      </c>
      <c r="AD54" s="102">
        <f t="shared" si="76"/>
        <v>18.370459572649573</v>
      </c>
      <c r="AE54" s="115">
        <f t="shared" si="77"/>
        <v>27.55568935897436</v>
      </c>
      <c r="AF54" s="115">
        <f t="shared" si="78"/>
        <v>27.555689358974355</v>
      </c>
      <c r="AG54" s="102">
        <f t="shared" si="79"/>
        <v>4.592614893162393</v>
      </c>
      <c r="AH54" s="102">
        <f t="shared" si="80"/>
        <v>9.185229786324786</v>
      </c>
      <c r="AI54" s="109">
        <f t="shared" si="81"/>
        <v>78.07445318376068</v>
      </c>
      <c r="AJ54" s="98">
        <v>42</v>
      </c>
      <c r="AK54" s="101">
        <f t="shared" si="82"/>
        <v>28</v>
      </c>
      <c r="AL54" s="102">
        <v>5</v>
      </c>
      <c r="AM54" s="114">
        <v>25</v>
      </c>
      <c r="AN54" s="112">
        <f t="shared" si="83"/>
        <v>18.370459572649573</v>
      </c>
      <c r="AO54" s="102">
        <f t="shared" si="84"/>
        <v>7.71559302051282</v>
      </c>
      <c r="AP54" s="102">
        <f t="shared" si="85"/>
        <v>5.143728680341881</v>
      </c>
      <c r="AQ54" s="102">
        <f t="shared" si="86"/>
        <v>0.9185229786324787</v>
      </c>
      <c r="AR54" s="114">
        <f t="shared" si="87"/>
        <v>4.592614893162393</v>
      </c>
      <c r="AS54" s="101">
        <f t="shared" si="88"/>
        <v>27.55568935897436</v>
      </c>
      <c r="AT54" s="102">
        <f t="shared" si="89"/>
        <v>11.57338953076923</v>
      </c>
      <c r="AU54" s="102">
        <f t="shared" si="90"/>
        <v>7.715593020512821</v>
      </c>
      <c r="AV54" s="102">
        <f t="shared" si="91"/>
        <v>1.3777844679487181</v>
      </c>
      <c r="AW54" s="114">
        <f t="shared" si="92"/>
        <v>6.88892233974359</v>
      </c>
      <c r="AX54" s="101">
        <f t="shared" si="93"/>
        <v>4.592614893162393</v>
      </c>
      <c r="AY54" s="102">
        <f t="shared" si="94"/>
        <v>1.928898255128205</v>
      </c>
      <c r="AZ54" s="102">
        <f t="shared" si="95"/>
        <v>1.2859321700854702</v>
      </c>
      <c r="BA54" s="102">
        <f t="shared" si="96"/>
        <v>0.22963074465811967</v>
      </c>
      <c r="BB54" s="102">
        <f t="shared" si="97"/>
        <v>1.1481537232905983</v>
      </c>
      <c r="BC54" s="101">
        <f t="shared" si="98"/>
        <v>9.185229786324786</v>
      </c>
      <c r="BD54" s="102">
        <f t="shared" si="99"/>
        <v>3.85779651025641</v>
      </c>
      <c r="BE54" s="102">
        <f t="shared" si="100"/>
        <v>2.5718643401709405</v>
      </c>
      <c r="BF54" s="102">
        <f t="shared" si="101"/>
        <v>0.45926148931623934</v>
      </c>
      <c r="BG54" s="102">
        <f t="shared" si="102"/>
        <v>2.2963074465811966</v>
      </c>
      <c r="BH54" s="86"/>
      <c r="BI54" s="86"/>
      <c r="BJ54" s="86"/>
      <c r="BK54" s="86"/>
    </row>
    <row r="55" spans="1:63" ht="15">
      <c r="A55" s="110" t="s">
        <v>68</v>
      </c>
      <c r="B55" s="149">
        <v>1</v>
      </c>
      <c r="C55" s="98">
        <f t="shared" si="52"/>
        <v>85529</v>
      </c>
      <c r="D55" s="98">
        <f t="shared" si="53"/>
        <v>85529</v>
      </c>
      <c r="E55" s="112">
        <f t="shared" si="54"/>
        <v>20.987174504469493</v>
      </c>
      <c r="F55" s="102">
        <v>27</v>
      </c>
      <c r="G55" s="113">
        <f t="shared" si="55"/>
        <v>20.76923076923077</v>
      </c>
      <c r="H55" s="102">
        <f t="shared" si="56"/>
        <v>27</v>
      </c>
      <c r="I55" s="114">
        <f t="shared" si="57"/>
        <v>15.976331360946746</v>
      </c>
      <c r="J55" s="112">
        <f t="shared" si="58"/>
        <v>13.991449669646329</v>
      </c>
      <c r="K55" s="102">
        <f t="shared" si="59"/>
        <v>18</v>
      </c>
      <c r="L55" s="102">
        <f t="shared" si="60"/>
        <v>13.846153846153845</v>
      </c>
      <c r="M55" s="102">
        <f t="shared" si="61"/>
        <v>18</v>
      </c>
      <c r="N55" s="115">
        <f t="shared" si="62"/>
        <v>10.650887573964498</v>
      </c>
      <c r="O55" s="112">
        <f t="shared" si="63"/>
        <v>1013.6770370370369</v>
      </c>
      <c r="P55" s="102">
        <f t="shared" si="64"/>
        <v>1564.863925925926</v>
      </c>
      <c r="Q55" s="102">
        <f t="shared" si="65"/>
        <v>158.38703703703703</v>
      </c>
      <c r="R55" s="102">
        <f t="shared" si="66"/>
        <v>1338.3704629629628</v>
      </c>
      <c r="S55" s="114">
        <f t="shared" si="67"/>
        <v>4075.2984629629627</v>
      </c>
      <c r="T55" s="101">
        <f t="shared" si="68"/>
        <v>1520.5155555555555</v>
      </c>
      <c r="U55" s="101">
        <f t="shared" si="69"/>
        <v>2347.2958888888893</v>
      </c>
      <c r="V55" s="101">
        <f t="shared" si="70"/>
        <v>237.58055555555555</v>
      </c>
      <c r="W55" s="101">
        <f t="shared" si="71"/>
        <v>2007.5556944444443</v>
      </c>
      <c r="X55" s="116">
        <f t="shared" si="72"/>
        <v>6112.947694444444</v>
      </c>
      <c r="Y55" s="112">
        <f t="shared" si="73"/>
        <v>4075.2984629629623</v>
      </c>
      <c r="Z55" s="113"/>
      <c r="AA55" s="113"/>
      <c r="AB55" s="113">
        <f t="shared" si="74"/>
        <v>6112.947694444444</v>
      </c>
      <c r="AC55" s="102">
        <f t="shared" si="75"/>
        <v>4075.2984629629623</v>
      </c>
      <c r="AD55" s="102">
        <f t="shared" si="76"/>
        <v>17.415805397277616</v>
      </c>
      <c r="AE55" s="115">
        <f t="shared" si="77"/>
        <v>26.123708095916424</v>
      </c>
      <c r="AF55" s="115">
        <f t="shared" si="78"/>
        <v>26.123708095916427</v>
      </c>
      <c r="AG55" s="102">
        <f t="shared" si="79"/>
        <v>4.353951349319404</v>
      </c>
      <c r="AH55" s="102">
        <f t="shared" si="80"/>
        <v>8.707902698638808</v>
      </c>
      <c r="AI55" s="109">
        <f t="shared" si="81"/>
        <v>17.415805397277616</v>
      </c>
      <c r="AJ55" s="98">
        <v>32</v>
      </c>
      <c r="AK55" s="101">
        <f t="shared" si="82"/>
        <v>38</v>
      </c>
      <c r="AL55" s="102">
        <v>5</v>
      </c>
      <c r="AM55" s="114">
        <v>25</v>
      </c>
      <c r="AN55" s="112">
        <f t="shared" si="83"/>
        <v>17.415805397277616</v>
      </c>
      <c r="AO55" s="102">
        <f t="shared" si="84"/>
        <v>5.5730577271288375</v>
      </c>
      <c r="AP55" s="102">
        <f t="shared" si="85"/>
        <v>6.618006050965494</v>
      </c>
      <c r="AQ55" s="102">
        <f t="shared" si="86"/>
        <v>0.8707902698638809</v>
      </c>
      <c r="AR55" s="114">
        <f t="shared" si="87"/>
        <v>4.353951349319404</v>
      </c>
      <c r="AS55" s="101">
        <f t="shared" si="88"/>
        <v>26.123708095916427</v>
      </c>
      <c r="AT55" s="102">
        <f t="shared" si="89"/>
        <v>8.359586590693256</v>
      </c>
      <c r="AU55" s="102">
        <f t="shared" si="90"/>
        <v>9.927009076448241</v>
      </c>
      <c r="AV55" s="102">
        <f t="shared" si="91"/>
        <v>1.3061854047958212</v>
      </c>
      <c r="AW55" s="114">
        <f t="shared" si="92"/>
        <v>6.530927023979106</v>
      </c>
      <c r="AX55" s="101">
        <f t="shared" si="93"/>
        <v>4.353951349319404</v>
      </c>
      <c r="AY55" s="102">
        <f t="shared" si="94"/>
        <v>1.3932644317822094</v>
      </c>
      <c r="AZ55" s="102">
        <f t="shared" si="95"/>
        <v>1.6545015127413736</v>
      </c>
      <c r="BA55" s="102">
        <f t="shared" si="96"/>
        <v>0.21769756746597022</v>
      </c>
      <c r="BB55" s="102">
        <f t="shared" si="97"/>
        <v>1.088487837329851</v>
      </c>
      <c r="BC55" s="101">
        <f t="shared" si="98"/>
        <v>8.707902698638808</v>
      </c>
      <c r="BD55" s="102">
        <f t="shared" si="99"/>
        <v>2.7865288635644188</v>
      </c>
      <c r="BE55" s="102">
        <f t="shared" si="100"/>
        <v>3.309003025482747</v>
      </c>
      <c r="BF55" s="102">
        <f t="shared" si="101"/>
        <v>0.43539513493194043</v>
      </c>
      <c r="BG55" s="102">
        <f t="shared" si="102"/>
        <v>2.176975674659702</v>
      </c>
      <c r="BH55" s="86"/>
      <c r="BI55" s="86"/>
      <c r="BJ55" s="86"/>
      <c r="BK55" s="86"/>
    </row>
    <row r="56" spans="1:63" ht="15">
      <c r="A56" s="110" t="s">
        <v>69</v>
      </c>
      <c r="B56" s="149">
        <v>1</v>
      </c>
      <c r="C56" s="98">
        <f t="shared" si="52"/>
        <v>85529</v>
      </c>
      <c r="D56" s="98">
        <f t="shared" si="53"/>
        <v>85529</v>
      </c>
      <c r="E56" s="112">
        <f t="shared" si="54"/>
        <v>15.615384615384615</v>
      </c>
      <c r="F56" s="102">
        <v>29</v>
      </c>
      <c r="G56" s="113">
        <v>14</v>
      </c>
      <c r="H56" s="102">
        <f t="shared" si="56"/>
        <v>29</v>
      </c>
      <c r="I56" s="114">
        <f t="shared" si="57"/>
        <v>10.769230769230768</v>
      </c>
      <c r="J56" s="112">
        <f t="shared" si="58"/>
        <v>11.11111111111111</v>
      </c>
      <c r="K56" s="102">
        <v>20</v>
      </c>
      <c r="L56" s="102">
        <v>10</v>
      </c>
      <c r="M56" s="102">
        <f t="shared" si="61"/>
        <v>19.333333333333332</v>
      </c>
      <c r="N56" s="115">
        <f t="shared" si="62"/>
        <v>7.179487179487179</v>
      </c>
      <c r="O56" s="112">
        <f t="shared" si="63"/>
        <v>589.8551724137931</v>
      </c>
      <c r="P56" s="102">
        <f t="shared" si="64"/>
        <v>4887.371428571429</v>
      </c>
      <c r="Q56" s="102">
        <f t="shared" si="65"/>
        <v>0</v>
      </c>
      <c r="R56" s="102">
        <f t="shared" si="66"/>
        <v>0</v>
      </c>
      <c r="S56" s="114">
        <f t="shared" si="67"/>
        <v>5477.226600985222</v>
      </c>
      <c r="T56" s="101">
        <f t="shared" si="68"/>
        <v>855.29</v>
      </c>
      <c r="U56" s="101">
        <f t="shared" si="69"/>
        <v>6842.32</v>
      </c>
      <c r="V56" s="101">
        <v>0</v>
      </c>
      <c r="W56" s="101">
        <v>0</v>
      </c>
      <c r="X56" s="116">
        <f t="shared" si="72"/>
        <v>7697.61</v>
      </c>
      <c r="Y56" s="112">
        <f t="shared" si="73"/>
        <v>5477.226600985222</v>
      </c>
      <c r="Z56" s="113"/>
      <c r="AA56" s="113"/>
      <c r="AB56" s="113">
        <f t="shared" si="74"/>
        <v>7697.610000000001</v>
      </c>
      <c r="AC56" s="102">
        <f t="shared" si="75"/>
        <v>5477.226600985222</v>
      </c>
      <c r="AD56" s="102">
        <f t="shared" si="76"/>
        <v>23.40695128626163</v>
      </c>
      <c r="AE56" s="115">
        <f t="shared" si="77"/>
        <v>35.110426929392446</v>
      </c>
      <c r="AF56" s="115">
        <f t="shared" si="78"/>
        <v>32.89576923076923</v>
      </c>
      <c r="AG56" s="102">
        <f t="shared" si="79"/>
        <v>5.851737821565408</v>
      </c>
      <c r="AH56" s="102">
        <f t="shared" si="80"/>
        <v>11.703475643130815</v>
      </c>
      <c r="AI56" s="109">
        <f t="shared" si="81"/>
        <v>23.40695128626163</v>
      </c>
      <c r="AJ56" s="98">
        <v>20</v>
      </c>
      <c r="AK56" s="101">
        <f t="shared" si="82"/>
        <v>80</v>
      </c>
      <c r="AL56" s="102">
        <v>0</v>
      </c>
      <c r="AM56" s="114">
        <v>0</v>
      </c>
      <c r="AN56" s="112">
        <f t="shared" si="83"/>
        <v>23.40695128626163</v>
      </c>
      <c r="AO56" s="102">
        <f t="shared" si="84"/>
        <v>4.6813902572523265</v>
      </c>
      <c r="AP56" s="102">
        <f t="shared" si="85"/>
        <v>18.725561029009306</v>
      </c>
      <c r="AQ56" s="102">
        <f t="shared" si="86"/>
        <v>0</v>
      </c>
      <c r="AR56" s="114">
        <f t="shared" si="87"/>
        <v>0</v>
      </c>
      <c r="AS56" s="101">
        <f t="shared" si="88"/>
        <v>35.110426929392446</v>
      </c>
      <c r="AT56" s="102">
        <f t="shared" si="89"/>
        <v>7.02208538587849</v>
      </c>
      <c r="AU56" s="102">
        <f t="shared" si="90"/>
        <v>28.08834154351396</v>
      </c>
      <c r="AV56" s="102">
        <f t="shared" si="91"/>
        <v>0</v>
      </c>
      <c r="AW56" s="114">
        <f t="shared" si="92"/>
        <v>0</v>
      </c>
      <c r="AX56" s="101">
        <f t="shared" si="93"/>
        <v>5.851737821565408</v>
      </c>
      <c r="AY56" s="102">
        <f t="shared" si="94"/>
        <v>1.1703475643130816</v>
      </c>
      <c r="AZ56" s="102">
        <f t="shared" si="95"/>
        <v>4.6813902572523265</v>
      </c>
      <c r="BA56" s="102">
        <f t="shared" si="96"/>
        <v>0</v>
      </c>
      <c r="BB56" s="102">
        <f t="shared" si="97"/>
        <v>0</v>
      </c>
      <c r="BC56" s="101">
        <f t="shared" si="98"/>
        <v>11.703475643130815</v>
      </c>
      <c r="BD56" s="102">
        <f t="shared" si="99"/>
        <v>2.3406951286261632</v>
      </c>
      <c r="BE56" s="102">
        <f t="shared" si="100"/>
        <v>9.362780514504653</v>
      </c>
      <c r="BF56" s="102">
        <f t="shared" si="101"/>
        <v>0</v>
      </c>
      <c r="BG56" s="102">
        <f t="shared" si="102"/>
        <v>0</v>
      </c>
      <c r="BH56" s="86"/>
      <c r="BI56" s="86"/>
      <c r="BJ56" s="86"/>
      <c r="BK56" s="86"/>
    </row>
    <row r="57" spans="1:63" ht="15">
      <c r="A57" s="110" t="s">
        <v>70</v>
      </c>
      <c r="B57" s="149">
        <v>0.5</v>
      </c>
      <c r="C57" s="98">
        <f t="shared" si="52"/>
        <v>85529</v>
      </c>
      <c r="D57" s="98">
        <f t="shared" si="53"/>
        <v>42764.5</v>
      </c>
      <c r="E57" s="112">
        <f t="shared" si="54"/>
        <v>22.22627737226277</v>
      </c>
      <c r="F57" s="102">
        <v>29</v>
      </c>
      <c r="G57" s="113">
        <v>21</v>
      </c>
      <c r="H57" s="102">
        <f t="shared" si="56"/>
        <v>29</v>
      </c>
      <c r="I57" s="114">
        <f t="shared" si="57"/>
        <v>16.153846153846153</v>
      </c>
      <c r="J57" s="112">
        <f t="shared" si="58"/>
        <v>16.129032258064516</v>
      </c>
      <c r="K57" s="102">
        <v>20</v>
      </c>
      <c r="L57" s="102">
        <f>K57/1.3</f>
        <v>15.384615384615383</v>
      </c>
      <c r="M57" s="102">
        <f t="shared" si="61"/>
        <v>19.333333333333332</v>
      </c>
      <c r="N57" s="115">
        <f t="shared" si="62"/>
        <v>10.769230769230768</v>
      </c>
      <c r="O57" s="112">
        <f t="shared" si="63"/>
        <v>294.92758620689654</v>
      </c>
      <c r="P57" s="102">
        <f t="shared" si="64"/>
        <v>1629.1238095238095</v>
      </c>
      <c r="Q57" s="102">
        <f t="shared" si="65"/>
        <v>0</v>
      </c>
      <c r="R57" s="102">
        <f t="shared" si="66"/>
        <v>0</v>
      </c>
      <c r="S57" s="114">
        <f t="shared" si="67"/>
        <v>1924.0513957307062</v>
      </c>
      <c r="T57" s="101">
        <f t="shared" si="68"/>
        <v>427.645</v>
      </c>
      <c r="U57" s="101">
        <f t="shared" si="69"/>
        <v>2223.754</v>
      </c>
      <c r="V57" s="101">
        <v>0</v>
      </c>
      <c r="W57" s="101">
        <v>0</v>
      </c>
      <c r="X57" s="116">
        <f t="shared" si="72"/>
        <v>2651.399</v>
      </c>
      <c r="Y57" s="112">
        <f t="shared" si="73"/>
        <v>1924.0513957307062</v>
      </c>
      <c r="Z57" s="113"/>
      <c r="AA57" s="113"/>
      <c r="AB57" s="113">
        <f t="shared" si="74"/>
        <v>2651.399</v>
      </c>
      <c r="AC57" s="102">
        <f t="shared" si="75"/>
        <v>3848.1027914614124</v>
      </c>
      <c r="AD57" s="102">
        <f t="shared" si="76"/>
        <v>16.44488372419407</v>
      </c>
      <c r="AE57" s="115">
        <f t="shared" si="77"/>
        <v>24.667325586291106</v>
      </c>
      <c r="AF57" s="115">
        <f t="shared" si="78"/>
        <v>22.661529914529915</v>
      </c>
      <c r="AG57" s="102">
        <f t="shared" si="79"/>
        <v>4.111220931048518</v>
      </c>
      <c r="AH57" s="102">
        <f t="shared" si="80"/>
        <v>8.222441862097035</v>
      </c>
      <c r="AI57" s="109">
        <f t="shared" si="81"/>
        <v>8.222441862097035</v>
      </c>
      <c r="AJ57" s="98">
        <v>20</v>
      </c>
      <c r="AK57" s="101">
        <f t="shared" si="82"/>
        <v>80</v>
      </c>
      <c r="AL57" s="102">
        <v>0</v>
      </c>
      <c r="AM57" s="114">
        <v>0</v>
      </c>
      <c r="AN57" s="112">
        <f t="shared" si="83"/>
        <v>16.44488372419407</v>
      </c>
      <c r="AO57" s="102">
        <f t="shared" si="84"/>
        <v>3.2889767448388145</v>
      </c>
      <c r="AP57" s="102">
        <f t="shared" si="85"/>
        <v>13.155906979355258</v>
      </c>
      <c r="AQ57" s="102">
        <f t="shared" si="86"/>
        <v>0</v>
      </c>
      <c r="AR57" s="114">
        <f t="shared" si="87"/>
        <v>0</v>
      </c>
      <c r="AS57" s="101">
        <f t="shared" si="88"/>
        <v>24.66732558629111</v>
      </c>
      <c r="AT57" s="102">
        <f t="shared" si="89"/>
        <v>4.933465117258222</v>
      </c>
      <c r="AU57" s="102">
        <f t="shared" si="90"/>
        <v>19.733860469032887</v>
      </c>
      <c r="AV57" s="102">
        <f t="shared" si="91"/>
        <v>0</v>
      </c>
      <c r="AW57" s="114">
        <f t="shared" si="92"/>
        <v>0</v>
      </c>
      <c r="AX57" s="101">
        <f t="shared" si="93"/>
        <v>4.111220931048518</v>
      </c>
      <c r="AY57" s="102">
        <f t="shared" si="94"/>
        <v>0.8222441862097036</v>
      </c>
      <c r="AZ57" s="102">
        <f t="shared" si="95"/>
        <v>3.2889767448388145</v>
      </c>
      <c r="BA57" s="102">
        <f t="shared" si="96"/>
        <v>0</v>
      </c>
      <c r="BB57" s="102">
        <f t="shared" si="97"/>
        <v>0</v>
      </c>
      <c r="BC57" s="101">
        <f t="shared" si="98"/>
        <v>8.222441862097035</v>
      </c>
      <c r="BD57" s="102">
        <f t="shared" si="99"/>
        <v>1.6444883724194073</v>
      </c>
      <c r="BE57" s="102">
        <f t="shared" si="100"/>
        <v>6.577953489677629</v>
      </c>
      <c r="BF57" s="102">
        <f t="shared" si="101"/>
        <v>0</v>
      </c>
      <c r="BG57" s="102">
        <f t="shared" si="102"/>
        <v>0</v>
      </c>
      <c r="BH57" s="86"/>
      <c r="BI57" s="86"/>
      <c r="BJ57" s="86"/>
      <c r="BK57" s="86"/>
    </row>
    <row r="58" spans="1:63" ht="15">
      <c r="A58" s="134" t="s">
        <v>71</v>
      </c>
      <c r="B58" s="150">
        <v>1</v>
      </c>
      <c r="C58" s="98">
        <f t="shared" si="52"/>
        <v>85529</v>
      </c>
      <c r="D58" s="98">
        <f t="shared" si="53"/>
        <v>85529</v>
      </c>
      <c r="E58" s="112">
        <f t="shared" si="54"/>
        <v>24.04809619238477</v>
      </c>
      <c r="F58" s="102">
        <v>30</v>
      </c>
      <c r="G58" s="113">
        <f>F58/1.3</f>
        <v>23.076923076923077</v>
      </c>
      <c r="H58" s="102">
        <f t="shared" si="56"/>
        <v>30</v>
      </c>
      <c r="I58" s="114">
        <f t="shared" si="57"/>
        <v>17.75147928994083</v>
      </c>
      <c r="J58" s="112">
        <f t="shared" si="58"/>
        <v>16.032064128256515</v>
      </c>
      <c r="K58" s="102">
        <f>F58/1.5</f>
        <v>20</v>
      </c>
      <c r="L58" s="102">
        <f>K58/1.3</f>
        <v>15.384615384615383</v>
      </c>
      <c r="M58" s="102">
        <f t="shared" si="61"/>
        <v>20</v>
      </c>
      <c r="N58" s="115">
        <f t="shared" si="62"/>
        <v>11.834319526627219</v>
      </c>
      <c r="O58" s="112">
        <f t="shared" si="63"/>
        <v>1140.3866666666665</v>
      </c>
      <c r="P58" s="102">
        <f t="shared" si="64"/>
        <v>926.5641666666667</v>
      </c>
      <c r="Q58" s="102">
        <f t="shared" si="65"/>
        <v>285.09666666666664</v>
      </c>
      <c r="R58" s="102">
        <f t="shared" si="66"/>
        <v>1204.5334166666667</v>
      </c>
      <c r="S58" s="114">
        <f t="shared" si="67"/>
        <v>3556.580916666667</v>
      </c>
      <c r="T58" s="101">
        <f t="shared" si="68"/>
        <v>1710.58</v>
      </c>
      <c r="U58" s="101">
        <f t="shared" si="69"/>
        <v>1389.84625</v>
      </c>
      <c r="V58" s="101">
        <f>(D58*AL58/100)/M58</f>
        <v>427.645</v>
      </c>
      <c r="W58" s="101">
        <f>(D58*AM58/100)/N58</f>
        <v>1806.800125</v>
      </c>
      <c r="X58" s="116">
        <f t="shared" si="72"/>
        <v>5334.871375</v>
      </c>
      <c r="Y58" s="112">
        <f t="shared" si="73"/>
        <v>3556.580916666667</v>
      </c>
      <c r="Z58" s="102"/>
      <c r="AA58" s="102"/>
      <c r="AB58" s="113">
        <f t="shared" si="74"/>
        <v>5334.871375</v>
      </c>
      <c r="AC58" s="102">
        <f t="shared" si="75"/>
        <v>3556.580916666667</v>
      </c>
      <c r="AD58" s="102">
        <f t="shared" si="76"/>
        <v>15.199063746438746</v>
      </c>
      <c r="AE58" s="115">
        <f t="shared" si="77"/>
        <v>22.79859561965812</v>
      </c>
      <c r="AF58" s="115">
        <f t="shared" si="78"/>
        <v>22.79859561965812</v>
      </c>
      <c r="AG58" s="102">
        <f t="shared" si="79"/>
        <v>3.7997659366096865</v>
      </c>
      <c r="AH58" s="102">
        <f t="shared" si="80"/>
        <v>7.599531873219373</v>
      </c>
      <c r="AI58" s="109">
        <f t="shared" si="81"/>
        <v>15.199063746438746</v>
      </c>
      <c r="AJ58" s="98">
        <v>40</v>
      </c>
      <c r="AK58" s="101">
        <f t="shared" si="82"/>
        <v>25</v>
      </c>
      <c r="AL58" s="102">
        <v>10</v>
      </c>
      <c r="AM58" s="114">
        <v>25</v>
      </c>
      <c r="AN58" s="112">
        <f t="shared" si="83"/>
        <v>15.199063746438748</v>
      </c>
      <c r="AO58" s="102">
        <f t="shared" si="84"/>
        <v>6.079625498575499</v>
      </c>
      <c r="AP58" s="102">
        <f t="shared" si="85"/>
        <v>3.7997659366096865</v>
      </c>
      <c r="AQ58" s="102">
        <f t="shared" si="86"/>
        <v>1.5199063746438748</v>
      </c>
      <c r="AR58" s="114">
        <f t="shared" si="87"/>
        <v>3.7997659366096865</v>
      </c>
      <c r="AS58" s="101">
        <f t="shared" si="88"/>
        <v>22.79859561965812</v>
      </c>
      <c r="AT58" s="102">
        <f t="shared" si="89"/>
        <v>9.119438247863249</v>
      </c>
      <c r="AU58" s="102">
        <f t="shared" si="90"/>
        <v>5.69964890491453</v>
      </c>
      <c r="AV58" s="102">
        <f t="shared" si="91"/>
        <v>2.279859561965812</v>
      </c>
      <c r="AW58" s="114">
        <f t="shared" si="92"/>
        <v>5.69964890491453</v>
      </c>
      <c r="AX58" s="101">
        <f t="shared" si="93"/>
        <v>3.799765936609687</v>
      </c>
      <c r="AY58" s="102">
        <f t="shared" si="94"/>
        <v>1.5199063746438748</v>
      </c>
      <c r="AZ58" s="102">
        <f t="shared" si="95"/>
        <v>0.9499414841524216</v>
      </c>
      <c r="BA58" s="102">
        <f t="shared" si="96"/>
        <v>0.3799765936609687</v>
      </c>
      <c r="BB58" s="102">
        <f t="shared" si="97"/>
        <v>0.9499414841524216</v>
      </c>
      <c r="BC58" s="101">
        <f t="shared" si="98"/>
        <v>7.599531873219374</v>
      </c>
      <c r="BD58" s="102">
        <f t="shared" si="99"/>
        <v>3.0398127492877496</v>
      </c>
      <c r="BE58" s="102">
        <f t="shared" si="100"/>
        <v>1.8998829683048433</v>
      </c>
      <c r="BF58" s="102">
        <f t="shared" si="101"/>
        <v>0.7599531873219374</v>
      </c>
      <c r="BG58" s="102">
        <f t="shared" si="102"/>
        <v>1.8998829683048433</v>
      </c>
      <c r="BH58" s="86"/>
      <c r="BI58" s="86"/>
      <c r="BJ58" s="86"/>
      <c r="BK58" s="86"/>
    </row>
    <row r="59" spans="1:63" ht="15" hidden="1">
      <c r="A59" s="134" t="s">
        <v>72</v>
      </c>
      <c r="B59" s="151"/>
      <c r="C59" s="98">
        <f t="shared" si="52"/>
        <v>85529</v>
      </c>
      <c r="D59" s="98"/>
      <c r="E59" s="112"/>
      <c r="F59" s="102"/>
      <c r="G59" s="102"/>
      <c r="H59" s="102"/>
      <c r="I59" s="114"/>
      <c r="J59" s="112"/>
      <c r="K59" s="102">
        <v>20</v>
      </c>
      <c r="L59" s="102"/>
      <c r="M59" s="102"/>
      <c r="N59" s="115"/>
      <c r="O59" s="112"/>
      <c r="P59" s="102"/>
      <c r="Q59" s="102"/>
      <c r="R59" s="102"/>
      <c r="S59" s="114"/>
      <c r="T59" s="101"/>
      <c r="U59" s="101"/>
      <c r="V59" s="101"/>
      <c r="W59" s="101"/>
      <c r="X59" s="116"/>
      <c r="Y59" s="112"/>
      <c r="Z59" s="102"/>
      <c r="AA59" s="102"/>
      <c r="AB59" s="102"/>
      <c r="AC59" s="102"/>
      <c r="AD59" s="102"/>
      <c r="AE59" s="115"/>
      <c r="AF59" s="115"/>
      <c r="AG59" s="102"/>
      <c r="AH59" s="102"/>
      <c r="AI59" s="109"/>
      <c r="AJ59" s="98">
        <v>25</v>
      </c>
      <c r="AK59" s="101">
        <f t="shared" si="82"/>
        <v>25</v>
      </c>
      <c r="AL59" s="102">
        <v>25</v>
      </c>
      <c r="AM59" s="114">
        <v>25</v>
      </c>
      <c r="AN59" s="112">
        <f t="shared" si="83"/>
        <v>0</v>
      </c>
      <c r="AO59" s="102">
        <f t="shared" si="84"/>
        <v>0</v>
      </c>
      <c r="AP59" s="102">
        <f t="shared" si="85"/>
        <v>0</v>
      </c>
      <c r="AQ59" s="102">
        <f t="shared" si="86"/>
        <v>0</v>
      </c>
      <c r="AR59" s="114">
        <f t="shared" si="87"/>
        <v>0</v>
      </c>
      <c r="AS59" s="101"/>
      <c r="AT59" s="102">
        <f t="shared" si="89"/>
        <v>0</v>
      </c>
      <c r="AU59" s="102">
        <f t="shared" si="90"/>
        <v>0</v>
      </c>
      <c r="AV59" s="102">
        <f t="shared" si="91"/>
        <v>0</v>
      </c>
      <c r="AW59" s="114">
        <f t="shared" si="92"/>
        <v>0</v>
      </c>
      <c r="AX59" s="101"/>
      <c r="AY59" s="102">
        <f t="shared" si="94"/>
        <v>0</v>
      </c>
      <c r="AZ59" s="102">
        <f t="shared" si="95"/>
        <v>0</v>
      </c>
      <c r="BA59" s="102">
        <f t="shared" si="96"/>
        <v>0</v>
      </c>
      <c r="BB59" s="102">
        <f t="shared" si="97"/>
        <v>0</v>
      </c>
      <c r="BC59" s="101"/>
      <c r="BD59" s="102"/>
      <c r="BE59" s="102"/>
      <c r="BF59" s="102"/>
      <c r="BG59" s="114"/>
      <c r="BH59" s="86"/>
      <c r="BI59" s="86"/>
      <c r="BJ59" s="86"/>
      <c r="BK59" s="86"/>
    </row>
    <row r="60" spans="1:63" ht="15" hidden="1">
      <c r="A60" s="134" t="s">
        <v>71</v>
      </c>
      <c r="B60" s="98"/>
      <c r="C60" s="98">
        <f t="shared" si="52"/>
        <v>85529</v>
      </c>
      <c r="D60" s="98"/>
      <c r="E60" s="112"/>
      <c r="F60" s="102"/>
      <c r="G60" s="102"/>
      <c r="H60" s="102"/>
      <c r="I60" s="114"/>
      <c r="J60" s="112"/>
      <c r="K60" s="102">
        <v>20</v>
      </c>
      <c r="L60" s="102"/>
      <c r="M60" s="102"/>
      <c r="N60" s="115"/>
      <c r="O60" s="112"/>
      <c r="P60" s="102"/>
      <c r="Q60" s="102"/>
      <c r="R60" s="102"/>
      <c r="S60" s="114"/>
      <c r="T60" s="101"/>
      <c r="U60" s="101"/>
      <c r="V60" s="101"/>
      <c r="W60" s="101"/>
      <c r="X60" s="116"/>
      <c r="Y60" s="112"/>
      <c r="Z60" s="102"/>
      <c r="AA60" s="102"/>
      <c r="AB60" s="102"/>
      <c r="AC60" s="102"/>
      <c r="AD60" s="102"/>
      <c r="AE60" s="115"/>
      <c r="AF60" s="115"/>
      <c r="AG60" s="102"/>
      <c r="AH60" s="102"/>
      <c r="AI60" s="109"/>
      <c r="AJ60" s="98">
        <v>100</v>
      </c>
      <c r="AK60" s="101"/>
      <c r="AL60" s="102"/>
      <c r="AM60" s="114"/>
      <c r="AN60" s="112"/>
      <c r="AO60" s="102">
        <f>$AD$16*AJ60%</f>
        <v>0</v>
      </c>
      <c r="AP60" s="102"/>
      <c r="AQ60" s="102"/>
      <c r="AR60" s="114"/>
      <c r="AS60" s="101"/>
      <c r="AT60" s="102">
        <f t="shared" si="89"/>
        <v>0</v>
      </c>
      <c r="AU60" s="102"/>
      <c r="AV60" s="102"/>
      <c r="AW60" s="114"/>
      <c r="AX60" s="101"/>
      <c r="AY60" s="102"/>
      <c r="AZ60" s="102"/>
      <c r="BA60" s="102"/>
      <c r="BB60" s="114"/>
      <c r="BC60" s="101"/>
      <c r="BD60" s="102"/>
      <c r="BE60" s="102"/>
      <c r="BF60" s="102"/>
      <c r="BG60" s="114"/>
      <c r="BH60" s="86"/>
      <c r="BI60" s="86"/>
      <c r="BJ60" s="86"/>
      <c r="BK60" s="86"/>
    </row>
    <row r="61" spans="1:63" ht="15" hidden="1">
      <c r="A61" s="134" t="s">
        <v>73</v>
      </c>
      <c r="B61" s="98"/>
      <c r="C61" s="98">
        <f t="shared" si="52"/>
        <v>85529</v>
      </c>
      <c r="D61" s="98"/>
      <c r="E61" s="112"/>
      <c r="F61" s="102"/>
      <c r="G61" s="102"/>
      <c r="H61" s="102"/>
      <c r="I61" s="114"/>
      <c r="J61" s="112"/>
      <c r="K61" s="102">
        <v>20</v>
      </c>
      <c r="L61" s="102"/>
      <c r="M61" s="102"/>
      <c r="N61" s="115"/>
      <c r="O61" s="112"/>
      <c r="P61" s="102"/>
      <c r="Q61" s="102"/>
      <c r="R61" s="102"/>
      <c r="S61" s="114"/>
      <c r="T61" s="101"/>
      <c r="U61" s="101"/>
      <c r="V61" s="101"/>
      <c r="W61" s="101"/>
      <c r="X61" s="116"/>
      <c r="Y61" s="112"/>
      <c r="Z61" s="102"/>
      <c r="AA61" s="102"/>
      <c r="AB61" s="102"/>
      <c r="AC61" s="102"/>
      <c r="AD61" s="102"/>
      <c r="AE61" s="115"/>
      <c r="AF61" s="115"/>
      <c r="AG61" s="102"/>
      <c r="AH61" s="102"/>
      <c r="AI61" s="109"/>
      <c r="AJ61" s="98">
        <v>100</v>
      </c>
      <c r="AK61" s="101"/>
      <c r="AL61" s="102"/>
      <c r="AM61" s="114"/>
      <c r="AN61" s="112"/>
      <c r="AO61" s="102">
        <f>$AD$16*AJ61%</f>
        <v>0</v>
      </c>
      <c r="AP61" s="102"/>
      <c r="AQ61" s="102"/>
      <c r="AR61" s="114"/>
      <c r="AS61" s="101"/>
      <c r="AT61" s="102">
        <f>$AE$16*AJ61%</f>
        <v>0</v>
      </c>
      <c r="AU61" s="102"/>
      <c r="AV61" s="102"/>
      <c r="AW61" s="114"/>
      <c r="AX61" s="101"/>
      <c r="AY61" s="102"/>
      <c r="AZ61" s="102"/>
      <c r="BA61" s="102"/>
      <c r="BB61" s="114"/>
      <c r="BC61" s="101"/>
      <c r="BD61" s="102"/>
      <c r="BE61" s="102"/>
      <c r="BF61" s="102"/>
      <c r="BG61" s="114"/>
      <c r="BH61" s="86"/>
      <c r="BI61" s="86"/>
      <c r="BJ61" s="86"/>
      <c r="BK61" s="86"/>
    </row>
    <row r="62" spans="1:63" ht="15" hidden="1">
      <c r="A62" s="134" t="s">
        <v>74</v>
      </c>
      <c r="B62" s="98"/>
      <c r="C62" s="98">
        <f t="shared" si="52"/>
        <v>85529</v>
      </c>
      <c r="D62" s="98"/>
      <c r="E62" s="112"/>
      <c r="F62" s="102"/>
      <c r="G62" s="102"/>
      <c r="H62" s="102"/>
      <c r="I62" s="114"/>
      <c r="J62" s="112"/>
      <c r="K62" s="102"/>
      <c r="L62" s="102"/>
      <c r="M62" s="102"/>
      <c r="N62" s="115"/>
      <c r="O62" s="112"/>
      <c r="P62" s="102"/>
      <c r="Q62" s="102"/>
      <c r="R62" s="102"/>
      <c r="S62" s="114"/>
      <c r="T62" s="101"/>
      <c r="U62" s="101"/>
      <c r="V62" s="101"/>
      <c r="W62" s="101"/>
      <c r="X62" s="116"/>
      <c r="Y62" s="112"/>
      <c r="Z62" s="102"/>
      <c r="AA62" s="102"/>
      <c r="AB62" s="102"/>
      <c r="AC62" s="102"/>
      <c r="AD62" s="102"/>
      <c r="AE62" s="115"/>
      <c r="AF62" s="115"/>
      <c r="AG62" s="102"/>
      <c r="AH62" s="102"/>
      <c r="AI62" s="109"/>
      <c r="AJ62" s="98"/>
      <c r="AK62" s="101"/>
      <c r="AL62" s="102"/>
      <c r="AM62" s="114"/>
      <c r="AN62" s="112"/>
      <c r="AO62" s="102">
        <f>$AD$16*AJ62%</f>
        <v>0</v>
      </c>
      <c r="AP62" s="102"/>
      <c r="AQ62" s="102"/>
      <c r="AR62" s="114"/>
      <c r="AS62" s="101"/>
      <c r="AT62" s="102">
        <f>$AE$16*AJ62%</f>
        <v>0</v>
      </c>
      <c r="AU62" s="102"/>
      <c r="AV62" s="102"/>
      <c r="AW62" s="114"/>
      <c r="AX62" s="101"/>
      <c r="AY62" s="102"/>
      <c r="AZ62" s="102"/>
      <c r="BA62" s="102"/>
      <c r="BB62" s="114"/>
      <c r="BC62" s="101"/>
      <c r="BD62" s="102"/>
      <c r="BE62" s="102"/>
      <c r="BF62" s="102"/>
      <c r="BG62" s="114"/>
      <c r="BH62" s="86"/>
      <c r="BI62" s="86"/>
      <c r="BJ62" s="86"/>
      <c r="BK62" s="86"/>
    </row>
    <row r="63" spans="1:63" ht="15" hidden="1">
      <c r="A63" s="110" t="s">
        <v>72</v>
      </c>
      <c r="B63" s="98"/>
      <c r="C63" s="98">
        <f t="shared" si="52"/>
        <v>85529</v>
      </c>
      <c r="D63" s="98"/>
      <c r="E63" s="112"/>
      <c r="F63" s="102"/>
      <c r="G63" s="102"/>
      <c r="H63" s="102"/>
      <c r="I63" s="114"/>
      <c r="J63" s="112"/>
      <c r="K63" s="102">
        <v>20</v>
      </c>
      <c r="L63" s="102"/>
      <c r="M63" s="102"/>
      <c r="N63" s="115"/>
      <c r="O63" s="112"/>
      <c r="P63" s="102"/>
      <c r="Q63" s="102"/>
      <c r="R63" s="102"/>
      <c r="S63" s="114"/>
      <c r="T63" s="101"/>
      <c r="U63" s="101"/>
      <c r="V63" s="101"/>
      <c r="W63" s="101"/>
      <c r="X63" s="116"/>
      <c r="Y63" s="112"/>
      <c r="Z63" s="102"/>
      <c r="AA63" s="102"/>
      <c r="AB63" s="102"/>
      <c r="AC63" s="102"/>
      <c r="AD63" s="102"/>
      <c r="AE63" s="115"/>
      <c r="AF63" s="115"/>
      <c r="AG63" s="102"/>
      <c r="AH63" s="102"/>
      <c r="AI63" s="109"/>
      <c r="AJ63" s="98">
        <v>100</v>
      </c>
      <c r="AK63" s="101"/>
      <c r="AL63" s="102"/>
      <c r="AM63" s="114"/>
      <c r="AN63" s="112"/>
      <c r="AO63" s="102"/>
      <c r="AP63" s="102"/>
      <c r="AQ63" s="102"/>
      <c r="AR63" s="114"/>
      <c r="AS63" s="101"/>
      <c r="AT63" s="102"/>
      <c r="AU63" s="102"/>
      <c r="AV63" s="102"/>
      <c r="AW63" s="114"/>
      <c r="AX63" s="101"/>
      <c r="AY63" s="102"/>
      <c r="AZ63" s="102"/>
      <c r="BA63" s="102"/>
      <c r="BB63" s="114"/>
      <c r="BC63" s="101"/>
      <c r="BD63" s="102"/>
      <c r="BE63" s="102"/>
      <c r="BF63" s="102"/>
      <c r="BG63" s="114"/>
      <c r="BH63" s="86"/>
      <c r="BI63" s="86"/>
      <c r="BJ63" s="86"/>
      <c r="BK63" s="86"/>
    </row>
    <row r="64" spans="1:63" ht="15" hidden="1">
      <c r="A64" s="110" t="s">
        <v>75</v>
      </c>
      <c r="B64" s="98"/>
      <c r="C64" s="98">
        <f t="shared" si="52"/>
        <v>85529</v>
      </c>
      <c r="D64" s="98"/>
      <c r="E64" s="112"/>
      <c r="F64" s="102"/>
      <c r="G64" s="102"/>
      <c r="H64" s="102"/>
      <c r="I64" s="114"/>
      <c r="J64" s="112"/>
      <c r="K64" s="102">
        <v>20</v>
      </c>
      <c r="L64" s="102"/>
      <c r="M64" s="102"/>
      <c r="N64" s="115"/>
      <c r="O64" s="112"/>
      <c r="P64" s="102"/>
      <c r="Q64" s="102"/>
      <c r="R64" s="102"/>
      <c r="S64" s="114"/>
      <c r="T64" s="101"/>
      <c r="U64" s="101"/>
      <c r="V64" s="101"/>
      <c r="W64" s="101"/>
      <c r="X64" s="116"/>
      <c r="Y64" s="112"/>
      <c r="Z64" s="102"/>
      <c r="AA64" s="102"/>
      <c r="AB64" s="102"/>
      <c r="AC64" s="102"/>
      <c r="AD64" s="102"/>
      <c r="AE64" s="115"/>
      <c r="AF64" s="115"/>
      <c r="AG64" s="102"/>
      <c r="AH64" s="102"/>
      <c r="AI64" s="109"/>
      <c r="AJ64" s="98">
        <v>100</v>
      </c>
      <c r="AK64" s="101"/>
      <c r="AL64" s="102"/>
      <c r="AM64" s="114"/>
      <c r="AN64" s="112"/>
      <c r="AO64" s="102"/>
      <c r="AP64" s="102"/>
      <c r="AQ64" s="102"/>
      <c r="AR64" s="114"/>
      <c r="AS64" s="101"/>
      <c r="AT64" s="102"/>
      <c r="AU64" s="102"/>
      <c r="AV64" s="102"/>
      <c r="AW64" s="114"/>
      <c r="AX64" s="101"/>
      <c r="AY64" s="102"/>
      <c r="AZ64" s="102"/>
      <c r="BA64" s="102"/>
      <c r="BB64" s="114"/>
      <c r="BC64" s="101"/>
      <c r="BD64" s="102"/>
      <c r="BE64" s="102"/>
      <c r="BF64" s="102"/>
      <c r="BG64" s="114"/>
      <c r="BH64" s="86"/>
      <c r="BI64" s="86"/>
      <c r="BJ64" s="86"/>
      <c r="BK64" s="86"/>
    </row>
    <row r="65" spans="1:63" ht="15" hidden="1">
      <c r="A65" s="134" t="s">
        <v>76</v>
      </c>
      <c r="B65" s="98"/>
      <c r="C65" s="98">
        <f t="shared" si="52"/>
        <v>85529</v>
      </c>
      <c r="D65" s="98"/>
      <c r="E65" s="112"/>
      <c r="F65" s="102"/>
      <c r="G65" s="102"/>
      <c r="H65" s="102"/>
      <c r="I65" s="114"/>
      <c r="J65" s="112"/>
      <c r="K65" s="102">
        <v>20</v>
      </c>
      <c r="L65" s="102"/>
      <c r="M65" s="102"/>
      <c r="N65" s="115"/>
      <c r="O65" s="112"/>
      <c r="P65" s="102"/>
      <c r="Q65" s="102"/>
      <c r="R65" s="102"/>
      <c r="S65" s="114"/>
      <c r="T65" s="101"/>
      <c r="U65" s="101"/>
      <c r="V65" s="101"/>
      <c r="W65" s="101"/>
      <c r="X65" s="116"/>
      <c r="Y65" s="112"/>
      <c r="Z65" s="102"/>
      <c r="AA65" s="102"/>
      <c r="AB65" s="102"/>
      <c r="AC65" s="102"/>
      <c r="AD65" s="102"/>
      <c r="AE65" s="115"/>
      <c r="AF65" s="115"/>
      <c r="AG65" s="102"/>
      <c r="AH65" s="102"/>
      <c r="AI65" s="109"/>
      <c r="AJ65" s="98">
        <v>100</v>
      </c>
      <c r="AK65" s="101"/>
      <c r="AL65" s="102"/>
      <c r="AM65" s="114"/>
      <c r="AN65" s="112"/>
      <c r="AO65" s="102"/>
      <c r="AP65" s="102"/>
      <c r="AQ65" s="102"/>
      <c r="AR65" s="114"/>
      <c r="AS65" s="101"/>
      <c r="AT65" s="102"/>
      <c r="AU65" s="102"/>
      <c r="AV65" s="102"/>
      <c r="AW65" s="114"/>
      <c r="AX65" s="101"/>
      <c r="AY65" s="102"/>
      <c r="AZ65" s="102"/>
      <c r="BA65" s="102"/>
      <c r="BB65" s="114"/>
      <c r="BC65" s="101"/>
      <c r="BD65" s="102"/>
      <c r="BE65" s="102"/>
      <c r="BF65" s="102"/>
      <c r="BG65" s="114"/>
      <c r="BH65" s="86"/>
      <c r="BI65" s="86"/>
      <c r="BJ65" s="86"/>
      <c r="BK65" s="86"/>
    </row>
    <row r="66" spans="1:63" ht="15" hidden="1">
      <c r="A66" s="135" t="s">
        <v>72</v>
      </c>
      <c r="B66" s="119"/>
      <c r="C66" s="119">
        <f t="shared" si="52"/>
        <v>85529</v>
      </c>
      <c r="D66" s="119"/>
      <c r="E66" s="120"/>
      <c r="F66" s="121"/>
      <c r="G66" s="121"/>
      <c r="H66" s="121"/>
      <c r="I66" s="123"/>
      <c r="J66" s="112"/>
      <c r="K66" s="121">
        <v>20</v>
      </c>
      <c r="L66" s="121"/>
      <c r="M66" s="121"/>
      <c r="N66" s="124"/>
      <c r="O66" s="112"/>
      <c r="P66" s="102"/>
      <c r="Q66" s="102"/>
      <c r="R66" s="102"/>
      <c r="S66" s="114"/>
      <c r="T66" s="101"/>
      <c r="U66" s="101"/>
      <c r="V66" s="101"/>
      <c r="W66" s="101"/>
      <c r="X66" s="116"/>
      <c r="Y66" s="112"/>
      <c r="Z66" s="121"/>
      <c r="AA66" s="121"/>
      <c r="AB66" s="121"/>
      <c r="AC66" s="121"/>
      <c r="AD66" s="121"/>
      <c r="AE66" s="124"/>
      <c r="AF66" s="124"/>
      <c r="AG66" s="121"/>
      <c r="AH66" s="121"/>
      <c r="AI66" s="84"/>
      <c r="AJ66" s="119">
        <v>100</v>
      </c>
      <c r="AK66" s="125"/>
      <c r="AL66" s="121"/>
      <c r="AM66" s="123"/>
      <c r="AN66" s="120"/>
      <c r="AO66" s="121"/>
      <c r="AP66" s="121"/>
      <c r="AQ66" s="121"/>
      <c r="AR66" s="123"/>
      <c r="AS66" s="125"/>
      <c r="AT66" s="121"/>
      <c r="AU66" s="121"/>
      <c r="AV66" s="121"/>
      <c r="AW66" s="123"/>
      <c r="AX66" s="125"/>
      <c r="AY66" s="121"/>
      <c r="AZ66" s="121"/>
      <c r="BA66" s="121"/>
      <c r="BB66" s="123"/>
      <c r="BC66" s="125"/>
      <c r="BD66" s="121"/>
      <c r="BE66" s="121"/>
      <c r="BF66" s="121"/>
      <c r="BG66" s="123"/>
      <c r="BH66" s="86"/>
      <c r="BI66" s="86"/>
      <c r="BJ66" s="86"/>
      <c r="BK66" s="86"/>
    </row>
    <row r="67" spans="1:63" ht="15" hidden="1">
      <c r="A67" s="130" t="s">
        <v>77</v>
      </c>
      <c r="B67" s="131">
        <f>B48+B58</f>
        <v>14.75</v>
      </c>
      <c r="C67" s="85">
        <f t="shared" si="52"/>
        <v>85529</v>
      </c>
      <c r="D67" s="85">
        <f>D48+D58</f>
        <v>1261552.75</v>
      </c>
      <c r="E67" s="89"/>
      <c r="F67" s="90"/>
      <c r="G67" s="90"/>
      <c r="H67" s="90"/>
      <c r="I67" s="92"/>
      <c r="J67" s="89"/>
      <c r="K67" s="90"/>
      <c r="L67" s="90"/>
      <c r="M67" s="90"/>
      <c r="N67" s="95"/>
      <c r="O67" s="152"/>
      <c r="P67" s="153"/>
      <c r="Q67" s="153"/>
      <c r="R67" s="153"/>
      <c r="S67" s="154"/>
      <c r="T67" s="93"/>
      <c r="U67" s="90"/>
      <c r="V67" s="90"/>
      <c r="W67" s="92"/>
      <c r="X67" s="94"/>
      <c r="Y67" s="89">
        <f>Y48+Y58</f>
        <v>60554.257046345556</v>
      </c>
      <c r="Z67" s="90"/>
      <c r="AA67" s="90"/>
      <c r="AB67" s="90"/>
      <c r="AC67" s="90"/>
      <c r="AD67" s="90"/>
      <c r="AE67" s="95"/>
      <c r="AF67" s="94"/>
      <c r="AG67" s="85"/>
      <c r="AH67" s="85"/>
      <c r="AI67" s="96">
        <f>AI48+AI58</f>
        <v>258.778876266434</v>
      </c>
      <c r="AJ67" s="85"/>
      <c r="AK67" s="93"/>
      <c r="AL67" s="90"/>
      <c r="AM67" s="92"/>
      <c r="AN67" s="89"/>
      <c r="AO67" s="90"/>
      <c r="AP67" s="90"/>
      <c r="AQ67" s="90"/>
      <c r="AR67" s="92"/>
      <c r="AS67" s="93"/>
      <c r="AT67" s="90"/>
      <c r="AU67" s="90"/>
      <c r="AV67" s="90"/>
      <c r="AW67" s="92"/>
      <c r="AX67" s="93"/>
      <c r="AY67" s="90"/>
      <c r="AZ67" s="90"/>
      <c r="BA67" s="90"/>
      <c r="BB67" s="92"/>
      <c r="BC67" s="93"/>
      <c r="BD67" s="90"/>
      <c r="BE67" s="90"/>
      <c r="BF67" s="90"/>
      <c r="BG67" s="92"/>
      <c r="BH67" s="86"/>
      <c r="BI67" s="86"/>
      <c r="BJ67" s="86"/>
      <c r="BK67" s="86"/>
    </row>
    <row r="68" spans="1:63" ht="15">
      <c r="A68" s="137"/>
      <c r="B68" s="138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6"/>
      <c r="BI68" s="86"/>
      <c r="BJ68" s="86"/>
      <c r="BK68" s="86"/>
    </row>
    <row r="69" spans="1:63" ht="15">
      <c r="A69" s="137"/>
      <c r="B69" s="138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6"/>
      <c r="BI69" s="86"/>
      <c r="BJ69" s="86"/>
      <c r="BK69" s="86"/>
    </row>
    <row r="70" spans="1:63" ht="15">
      <c r="A70" s="137"/>
      <c r="B70" s="138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6"/>
      <c r="BI70" s="86"/>
      <c r="BJ70" s="86"/>
      <c r="BK70" s="86"/>
    </row>
    <row r="71" spans="1:63" ht="15" customHeight="1">
      <c r="A71" s="137"/>
      <c r="B71" s="138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6"/>
      <c r="BI71" s="86"/>
      <c r="BJ71" s="86"/>
      <c r="BK71" s="86"/>
    </row>
    <row r="72" spans="1:63" ht="15" customHeight="1">
      <c r="A72" s="137"/>
      <c r="B72" s="138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6"/>
      <c r="BI72" s="86"/>
      <c r="BJ72" s="86"/>
      <c r="BK72" s="86"/>
    </row>
    <row r="73" spans="20:63" ht="15" customHeight="1" hidden="1">
      <c r="T73" s="155"/>
      <c r="U73" s="155"/>
      <c r="V73" s="155"/>
      <c r="W73" s="155"/>
      <c r="Y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  <c r="BI73" s="155"/>
      <c r="BJ73" s="155"/>
      <c r="BK73" s="155"/>
    </row>
    <row r="74" spans="1:29" ht="15.75" customHeight="1" hidden="1">
      <c r="A74" s="263"/>
      <c r="B74" s="263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263"/>
      <c r="V74" s="263"/>
      <c r="W74" s="263"/>
      <c r="X74" s="263"/>
      <c r="Y74" s="263"/>
      <c r="Z74" s="263"/>
      <c r="AA74" s="263"/>
      <c r="AB74" s="263"/>
      <c r="AC74" s="263"/>
    </row>
    <row r="75" spans="1:59" ht="15" customHeight="1" hidden="1">
      <c r="A75" s="11"/>
      <c r="B75" s="12"/>
      <c r="C75" s="12"/>
      <c r="D75" s="12"/>
      <c r="E75" s="12"/>
      <c r="F75" s="13"/>
      <c r="G75" s="13"/>
      <c r="H75" s="13"/>
      <c r="I75" s="14"/>
      <c r="J75" s="12"/>
      <c r="K75" s="13"/>
      <c r="L75" s="13"/>
      <c r="M75" s="13"/>
      <c r="N75" s="14"/>
      <c r="O75" s="12"/>
      <c r="P75" s="13"/>
      <c r="Q75" s="13"/>
      <c r="R75" s="13"/>
      <c r="S75" s="14"/>
      <c r="T75" s="11"/>
      <c r="U75" s="15"/>
      <c r="V75" s="15"/>
      <c r="W75" s="15"/>
      <c r="X75" s="16"/>
      <c r="Y75" s="11"/>
      <c r="Z75" s="15"/>
      <c r="AA75" s="15"/>
      <c r="AB75" s="15"/>
      <c r="AC75" s="15"/>
      <c r="AD75" s="15"/>
      <c r="AE75" s="15"/>
      <c r="AF75" s="15"/>
      <c r="AG75" s="15"/>
      <c r="AH75" s="15"/>
      <c r="AI75" s="16"/>
      <c r="AJ75" s="11"/>
      <c r="AK75" s="15"/>
      <c r="AL75" s="15"/>
      <c r="AM75" s="16"/>
      <c r="AN75" s="11"/>
      <c r="AO75" s="15"/>
      <c r="AP75" s="15"/>
      <c r="AQ75" s="15"/>
      <c r="AR75" s="16"/>
      <c r="AS75" s="12"/>
      <c r="AT75" s="13"/>
      <c r="AU75" s="13"/>
      <c r="AV75" s="13"/>
      <c r="AW75" s="14"/>
      <c r="AX75" s="12" t="s">
        <v>85</v>
      </c>
      <c r="AY75" s="13"/>
      <c r="AZ75" s="13"/>
      <c r="BA75" s="13"/>
      <c r="BB75" s="14"/>
      <c r="BC75" s="12" t="s">
        <v>86</v>
      </c>
      <c r="BD75" s="13"/>
      <c r="BE75" s="13"/>
      <c r="BF75" s="13"/>
      <c r="BG75" s="14"/>
    </row>
    <row r="76" spans="1:59" ht="15" customHeight="1" hidden="1">
      <c r="A76" s="20"/>
      <c r="B76" s="21"/>
      <c r="C76" s="21"/>
      <c r="D76" s="21"/>
      <c r="E76" s="22"/>
      <c r="F76" s="23"/>
      <c r="G76" s="23"/>
      <c r="H76" s="23"/>
      <c r="I76" s="24"/>
      <c r="J76" s="22"/>
      <c r="K76" s="23"/>
      <c r="L76" s="23"/>
      <c r="M76" s="23"/>
      <c r="N76" s="24"/>
      <c r="O76" s="22"/>
      <c r="P76" s="23"/>
      <c r="Q76" s="23"/>
      <c r="R76" s="23"/>
      <c r="S76" s="24"/>
      <c r="T76" s="25"/>
      <c r="U76" s="26"/>
      <c r="V76" s="26"/>
      <c r="W76" s="26"/>
      <c r="X76" s="27"/>
      <c r="Y76" s="25"/>
      <c r="Z76" s="26"/>
      <c r="AA76" s="26"/>
      <c r="AB76" s="26"/>
      <c r="AC76" s="26"/>
      <c r="AD76" s="26"/>
      <c r="AE76" s="26"/>
      <c r="AF76" s="26"/>
      <c r="AG76" s="26"/>
      <c r="AH76" s="26"/>
      <c r="AI76" s="27"/>
      <c r="AJ76" s="25"/>
      <c r="AK76" s="26"/>
      <c r="AL76" s="26"/>
      <c r="AM76" s="27"/>
      <c r="AN76" s="25"/>
      <c r="AO76" s="26"/>
      <c r="AP76" s="26"/>
      <c r="AQ76" s="26"/>
      <c r="AR76" s="27"/>
      <c r="AS76" s="22"/>
      <c r="AT76" s="23"/>
      <c r="AU76" s="23"/>
      <c r="AV76" s="23"/>
      <c r="AW76" s="24"/>
      <c r="AX76" s="22"/>
      <c r="AY76" s="23"/>
      <c r="AZ76" s="23"/>
      <c r="BA76" s="23"/>
      <c r="BB76" s="24"/>
      <c r="BC76" s="22"/>
      <c r="BD76" s="23"/>
      <c r="BE76" s="23"/>
      <c r="BF76" s="23"/>
      <c r="BG76" s="24"/>
    </row>
    <row r="77" spans="1:59" ht="15.75" customHeight="1" hidden="1">
      <c r="A77" s="20"/>
      <c r="B77" s="21"/>
      <c r="C77" s="21"/>
      <c r="D77" s="21"/>
      <c r="E77" s="28"/>
      <c r="F77" s="29"/>
      <c r="G77" s="29"/>
      <c r="H77" s="29"/>
      <c r="I77" s="30"/>
      <c r="J77" s="28"/>
      <c r="K77" s="29"/>
      <c r="L77" s="29"/>
      <c r="M77" s="29"/>
      <c r="N77" s="30"/>
      <c r="O77" s="28"/>
      <c r="P77" s="29"/>
      <c r="Q77" s="29"/>
      <c r="R77" s="29"/>
      <c r="S77" s="30"/>
      <c r="T77" s="31"/>
      <c r="U77" s="32"/>
      <c r="V77" s="32"/>
      <c r="W77" s="32"/>
      <c r="X77" s="33"/>
      <c r="Y77" s="31"/>
      <c r="Z77" s="32"/>
      <c r="AA77" s="32"/>
      <c r="AB77" s="32"/>
      <c r="AC77" s="32"/>
      <c r="AD77" s="32"/>
      <c r="AE77" s="32"/>
      <c r="AF77" s="32"/>
      <c r="AG77" s="32"/>
      <c r="AH77" s="32"/>
      <c r="AI77" s="33"/>
      <c r="AJ77" s="31"/>
      <c r="AK77" s="32"/>
      <c r="AL77" s="32"/>
      <c r="AM77" s="33"/>
      <c r="AN77" s="31"/>
      <c r="AO77" s="32"/>
      <c r="AP77" s="32"/>
      <c r="AQ77" s="32"/>
      <c r="AR77" s="33"/>
      <c r="AS77" s="28"/>
      <c r="AT77" s="29"/>
      <c r="AU77" s="29"/>
      <c r="AV77" s="29"/>
      <c r="AW77" s="30"/>
      <c r="AX77" s="28"/>
      <c r="AY77" s="29"/>
      <c r="AZ77" s="29"/>
      <c r="BA77" s="29"/>
      <c r="BB77" s="30"/>
      <c r="BC77" s="28"/>
      <c r="BD77" s="29"/>
      <c r="BE77" s="29"/>
      <c r="BF77" s="29"/>
      <c r="BG77" s="30"/>
    </row>
    <row r="78" spans="1:59" ht="15" customHeight="1" hidden="1">
      <c r="A78" s="20"/>
      <c r="B78" s="21"/>
      <c r="C78" s="21"/>
      <c r="D78" s="21"/>
      <c r="E78" s="11"/>
      <c r="F78" s="34"/>
      <c r="G78" s="34"/>
      <c r="H78" s="34"/>
      <c r="I78" s="34"/>
      <c r="J78" s="11"/>
      <c r="K78" s="34"/>
      <c r="L78" s="34"/>
      <c r="M78" s="34"/>
      <c r="N78" s="34"/>
      <c r="O78" s="264"/>
      <c r="P78" s="265"/>
      <c r="Q78" s="265"/>
      <c r="R78" s="266"/>
      <c r="S78" s="267"/>
      <c r="T78" s="34"/>
      <c r="U78" s="34"/>
      <c r="V78" s="34"/>
      <c r="W78" s="41"/>
      <c r="X78" s="34"/>
      <c r="Y78" s="36"/>
      <c r="Z78" s="42"/>
      <c r="AA78" s="43"/>
      <c r="AB78" s="268"/>
      <c r="AC78" s="34"/>
      <c r="AD78" s="34"/>
      <c r="AE78" s="34"/>
      <c r="AF78" s="44"/>
      <c r="AG78" s="34"/>
      <c r="AH78" s="34"/>
      <c r="AI78" s="34"/>
      <c r="AJ78" s="34"/>
      <c r="AK78" s="34"/>
      <c r="AL78" s="34"/>
      <c r="AM78" s="41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 t="s">
        <v>51</v>
      </c>
      <c r="AY78" s="12" t="s">
        <v>52</v>
      </c>
      <c r="AZ78" s="12" t="s">
        <v>53</v>
      </c>
      <c r="BA78" s="12" t="s">
        <v>54</v>
      </c>
      <c r="BB78" s="12" t="s">
        <v>55</v>
      </c>
      <c r="BC78" s="12" t="s">
        <v>51</v>
      </c>
      <c r="BD78" s="12" t="s">
        <v>52</v>
      </c>
      <c r="BE78" s="12" t="s">
        <v>53</v>
      </c>
      <c r="BF78" s="12" t="s">
        <v>54</v>
      </c>
      <c r="BG78" s="12" t="s">
        <v>55</v>
      </c>
    </row>
    <row r="79" spans="1:59" ht="15" customHeight="1" hidden="1">
      <c r="A79" s="20"/>
      <c r="B79" s="21"/>
      <c r="C79" s="21"/>
      <c r="D79" s="21"/>
      <c r="E79" s="20"/>
      <c r="F79" s="46"/>
      <c r="G79" s="46"/>
      <c r="H79" s="46"/>
      <c r="I79" s="46"/>
      <c r="J79" s="20"/>
      <c r="K79" s="46"/>
      <c r="L79" s="46"/>
      <c r="M79" s="46"/>
      <c r="N79" s="46"/>
      <c r="O79" s="54"/>
      <c r="P79" s="242"/>
      <c r="Q79" s="242"/>
      <c r="R79" s="243"/>
      <c r="S79" s="244"/>
      <c r="T79" s="46"/>
      <c r="U79" s="46"/>
      <c r="V79" s="46"/>
      <c r="W79" s="53"/>
      <c r="X79" s="46"/>
      <c r="Y79" s="54"/>
      <c r="Z79" s="55"/>
      <c r="AA79" s="56"/>
      <c r="AB79" s="268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53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</row>
    <row r="80" spans="1:59" ht="15" customHeight="1">
      <c r="A80" s="20"/>
      <c r="B80" s="21"/>
      <c r="C80" s="21"/>
      <c r="D80" s="21"/>
      <c r="E80" s="20"/>
      <c r="F80" s="46"/>
      <c r="G80" s="46"/>
      <c r="H80" s="46"/>
      <c r="I80" s="46"/>
      <c r="J80" s="20"/>
      <c r="K80" s="46"/>
      <c r="L80" s="46"/>
      <c r="M80" s="46"/>
      <c r="N80" s="46"/>
      <c r="O80" s="54"/>
      <c r="P80" s="242"/>
      <c r="Q80" s="242"/>
      <c r="R80" s="243"/>
      <c r="S80" s="244"/>
      <c r="T80" s="46"/>
      <c r="U80" s="46"/>
      <c r="V80" s="46"/>
      <c r="W80" s="53"/>
      <c r="X80" s="46"/>
      <c r="Y80" s="54"/>
      <c r="Z80" s="55"/>
      <c r="AA80" s="56"/>
      <c r="AB80" s="268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53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</row>
    <row r="81" spans="1:59" ht="15" customHeight="1">
      <c r="A81" s="20"/>
      <c r="B81" s="21"/>
      <c r="C81" s="21"/>
      <c r="D81" s="21"/>
      <c r="E81" s="20"/>
      <c r="F81" s="46"/>
      <c r="G81" s="46"/>
      <c r="H81" s="46"/>
      <c r="I81" s="46"/>
      <c r="J81" s="20"/>
      <c r="K81" s="46"/>
      <c r="L81" s="46"/>
      <c r="M81" s="46"/>
      <c r="N81" s="46"/>
      <c r="O81" s="54"/>
      <c r="P81" s="242"/>
      <c r="Q81" s="242"/>
      <c r="R81" s="243"/>
      <c r="S81" s="244"/>
      <c r="T81" s="46"/>
      <c r="U81" s="46"/>
      <c r="V81" s="46"/>
      <c r="W81" s="53"/>
      <c r="X81" s="46"/>
      <c r="Y81" s="54"/>
      <c r="Z81" s="55"/>
      <c r="AA81" s="56"/>
      <c r="AB81" s="268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53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</row>
    <row r="82" spans="1:59" ht="36.75" customHeight="1" hidden="1">
      <c r="A82" s="58"/>
      <c r="B82" s="57"/>
      <c r="C82" s="57"/>
      <c r="D82" s="57"/>
      <c r="E82" s="58"/>
      <c r="F82" s="59"/>
      <c r="G82" s="59"/>
      <c r="H82" s="59"/>
      <c r="I82" s="59"/>
      <c r="J82" s="58"/>
      <c r="K82" s="59"/>
      <c r="L82" s="59"/>
      <c r="M82" s="59"/>
      <c r="N82" s="59"/>
      <c r="O82" s="269"/>
      <c r="P82" s="270"/>
      <c r="Q82" s="270"/>
      <c r="R82" s="271"/>
      <c r="S82" s="272"/>
      <c r="T82" s="59"/>
      <c r="U82" s="59"/>
      <c r="V82" s="59"/>
      <c r="W82" s="66"/>
      <c r="X82" s="59"/>
      <c r="Y82" s="67"/>
      <c r="Z82" s="68"/>
      <c r="AA82" s="69"/>
      <c r="AB82" s="273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66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</row>
    <row r="83" spans="1:63" ht="15" customHeight="1" hidden="1">
      <c r="A83" s="140"/>
      <c r="B83" s="212"/>
      <c r="C83" s="213"/>
      <c r="D83" s="213"/>
      <c r="E83" s="247"/>
      <c r="F83" s="218"/>
      <c r="G83" s="274"/>
      <c r="H83" s="218"/>
      <c r="I83" s="275"/>
      <c r="J83" s="217"/>
      <c r="K83" s="157"/>
      <c r="L83" s="157"/>
      <c r="M83" s="157"/>
      <c r="N83" s="221"/>
      <c r="O83" s="160"/>
      <c r="P83" s="160"/>
      <c r="Q83" s="160"/>
      <c r="R83" s="160"/>
      <c r="S83" s="160"/>
      <c r="T83" s="156"/>
      <c r="U83" s="157"/>
      <c r="V83" s="157"/>
      <c r="W83" s="158"/>
      <c r="X83" s="219"/>
      <c r="Y83" s="143"/>
      <c r="Z83" s="144"/>
      <c r="AA83" s="144"/>
      <c r="AB83" s="144"/>
      <c r="AC83" s="144"/>
      <c r="AD83" s="144"/>
      <c r="AE83" s="146"/>
      <c r="AF83" s="108"/>
      <c r="AG83" s="100"/>
      <c r="AH83" s="100"/>
      <c r="AI83" s="99"/>
      <c r="AJ83" s="156"/>
      <c r="AK83" s="157"/>
      <c r="AL83" s="157"/>
      <c r="AM83" s="158"/>
      <c r="AN83" s="217"/>
      <c r="AO83" s="157"/>
      <c r="AP83" s="157"/>
      <c r="AQ83" s="157"/>
      <c r="AR83" s="158"/>
      <c r="AS83" s="156"/>
      <c r="AT83" s="157"/>
      <c r="AU83" s="157"/>
      <c r="AV83" s="157"/>
      <c r="AW83" s="158"/>
      <c r="AX83" s="156"/>
      <c r="AY83" s="157"/>
      <c r="AZ83" s="157"/>
      <c r="BA83" s="157"/>
      <c r="BB83" s="158"/>
      <c r="BC83" s="156"/>
      <c r="BD83" s="157"/>
      <c r="BE83" s="157"/>
      <c r="BF83" s="157"/>
      <c r="BG83" s="158"/>
      <c r="BH83" s="86"/>
      <c r="BI83" s="86"/>
      <c r="BJ83" s="86"/>
      <c r="BK83" s="86"/>
    </row>
    <row r="84" spans="1:63" ht="15" customHeight="1" hidden="1">
      <c r="A84" s="110"/>
      <c r="B84" s="161"/>
      <c r="C84" s="162"/>
      <c r="D84" s="162"/>
      <c r="E84" s="112"/>
      <c r="F84" s="102"/>
      <c r="G84" s="113"/>
      <c r="H84" s="102"/>
      <c r="I84" s="114"/>
      <c r="J84" s="112"/>
      <c r="K84" s="102"/>
      <c r="L84" s="102"/>
      <c r="M84" s="102"/>
      <c r="N84" s="115"/>
      <c r="O84" s="112"/>
      <c r="P84" s="102"/>
      <c r="Q84" s="102"/>
      <c r="R84" s="102"/>
      <c r="S84" s="114"/>
      <c r="T84" s="101"/>
      <c r="U84" s="101"/>
      <c r="V84" s="101"/>
      <c r="W84" s="101"/>
      <c r="X84" s="116"/>
      <c r="Y84" s="112"/>
      <c r="Z84" s="113"/>
      <c r="AA84" s="113"/>
      <c r="AB84" s="113"/>
      <c r="AC84" s="102"/>
      <c r="AD84" s="102"/>
      <c r="AE84" s="115"/>
      <c r="AF84" s="115"/>
      <c r="AG84" s="102"/>
      <c r="AH84" s="102"/>
      <c r="AI84" s="99"/>
      <c r="AJ84" s="101"/>
      <c r="AK84" s="102"/>
      <c r="AL84" s="102"/>
      <c r="AM84" s="114"/>
      <c r="AN84" s="112"/>
      <c r="AO84" s="102"/>
      <c r="AP84" s="102"/>
      <c r="AQ84" s="102"/>
      <c r="AR84" s="114"/>
      <c r="AS84" s="159"/>
      <c r="AT84" s="160"/>
      <c r="AU84" s="160"/>
      <c r="AV84" s="160"/>
      <c r="AW84" s="163"/>
      <c r="AX84" s="159">
        <f aca="true" t="shared" si="103" ref="AX84:AX93">AY84+AZ84+BA84+BB84</f>
        <v>0</v>
      </c>
      <c r="AY84" s="160">
        <f aca="true" t="shared" si="104" ref="AY84:AY93">AG83*AJ84%</f>
        <v>0</v>
      </c>
      <c r="AZ84" s="160">
        <f aca="true" t="shared" si="105" ref="AZ84:AZ93">AG83*AK84%</f>
        <v>0</v>
      </c>
      <c r="BA84" s="160">
        <f aca="true" t="shared" si="106" ref="BA84:BA93">AG83*AL84%</f>
        <v>0</v>
      </c>
      <c r="BB84" s="160">
        <f aca="true" t="shared" si="107" ref="BB84:BB93">AG83*AM84%</f>
        <v>0</v>
      </c>
      <c r="BC84" s="159">
        <f aca="true" t="shared" si="108" ref="BC84:BC93">BD84+BE84+BF84+BG84</f>
        <v>0</v>
      </c>
      <c r="BD84" s="160">
        <f aca="true" t="shared" si="109" ref="BD84:BD93">AH83*AJ84%</f>
        <v>0</v>
      </c>
      <c r="BE84" s="160">
        <f aca="true" t="shared" si="110" ref="BE84:BE93">AH83*AK84%</f>
        <v>0</v>
      </c>
      <c r="BF84" s="160">
        <f aca="true" t="shared" si="111" ref="BF84:BF93">AH83*AL84%</f>
        <v>0</v>
      </c>
      <c r="BG84" s="160">
        <f aca="true" t="shared" si="112" ref="BG84:BG93">AH83*AM84%</f>
        <v>0</v>
      </c>
      <c r="BH84" s="86"/>
      <c r="BI84" s="86"/>
      <c r="BJ84" s="86"/>
      <c r="BK84" s="86"/>
    </row>
    <row r="85" spans="1:63" ht="15" customHeight="1" hidden="1">
      <c r="A85" s="110"/>
      <c r="B85" s="161"/>
      <c r="C85" s="162"/>
      <c r="D85" s="162"/>
      <c r="E85" s="112"/>
      <c r="F85" s="102"/>
      <c r="G85" s="113"/>
      <c r="H85" s="102"/>
      <c r="I85" s="114"/>
      <c r="J85" s="112"/>
      <c r="K85" s="102"/>
      <c r="L85" s="102"/>
      <c r="M85" s="102"/>
      <c r="N85" s="115"/>
      <c r="O85" s="112"/>
      <c r="P85" s="102"/>
      <c r="Q85" s="102"/>
      <c r="R85" s="102"/>
      <c r="S85" s="114"/>
      <c r="T85" s="101"/>
      <c r="U85" s="101"/>
      <c r="V85" s="101"/>
      <c r="W85" s="101"/>
      <c r="X85" s="116"/>
      <c r="Y85" s="112"/>
      <c r="Z85" s="113"/>
      <c r="AA85" s="113"/>
      <c r="AB85" s="113"/>
      <c r="AC85" s="102"/>
      <c r="AD85" s="102"/>
      <c r="AE85" s="115"/>
      <c r="AF85" s="115"/>
      <c r="AG85" s="102"/>
      <c r="AH85" s="102"/>
      <c r="AI85" s="99"/>
      <c r="AJ85" s="101"/>
      <c r="AK85" s="102"/>
      <c r="AL85" s="102"/>
      <c r="AM85" s="114"/>
      <c r="AN85" s="112"/>
      <c r="AO85" s="102"/>
      <c r="AP85" s="102"/>
      <c r="AQ85" s="102"/>
      <c r="AR85" s="114"/>
      <c r="AS85" s="159"/>
      <c r="AT85" s="160"/>
      <c r="AU85" s="160"/>
      <c r="AV85" s="160"/>
      <c r="AW85" s="163"/>
      <c r="AX85" s="159">
        <f t="shared" si="103"/>
        <v>0</v>
      </c>
      <c r="AY85" s="160">
        <f t="shared" si="104"/>
        <v>0</v>
      </c>
      <c r="AZ85" s="160">
        <f t="shared" si="105"/>
        <v>0</v>
      </c>
      <c r="BA85" s="160">
        <f t="shared" si="106"/>
        <v>0</v>
      </c>
      <c r="BB85" s="160">
        <f t="shared" si="107"/>
        <v>0</v>
      </c>
      <c r="BC85" s="159">
        <f t="shared" si="108"/>
        <v>0</v>
      </c>
      <c r="BD85" s="160">
        <f t="shared" si="109"/>
        <v>0</v>
      </c>
      <c r="BE85" s="160">
        <f t="shared" si="110"/>
        <v>0</v>
      </c>
      <c r="BF85" s="160">
        <f t="shared" si="111"/>
        <v>0</v>
      </c>
      <c r="BG85" s="160">
        <f t="shared" si="112"/>
        <v>0</v>
      </c>
      <c r="BH85" s="86"/>
      <c r="BI85" s="86"/>
      <c r="BJ85" s="86"/>
      <c r="BK85" s="86"/>
    </row>
    <row r="86" spans="1:63" ht="15" customHeight="1" hidden="1">
      <c r="A86" s="110"/>
      <c r="B86" s="161"/>
      <c r="C86" s="162"/>
      <c r="D86" s="162"/>
      <c r="E86" s="112"/>
      <c r="F86" s="102"/>
      <c r="G86" s="113"/>
      <c r="H86" s="102"/>
      <c r="I86" s="114"/>
      <c r="J86" s="112"/>
      <c r="K86" s="102"/>
      <c r="L86" s="102"/>
      <c r="M86" s="102"/>
      <c r="N86" s="115"/>
      <c r="O86" s="112"/>
      <c r="P86" s="102"/>
      <c r="Q86" s="102"/>
      <c r="R86" s="102"/>
      <c r="S86" s="114"/>
      <c r="T86" s="101"/>
      <c r="U86" s="101"/>
      <c r="V86" s="101"/>
      <c r="W86" s="101"/>
      <c r="X86" s="116"/>
      <c r="Y86" s="112"/>
      <c r="Z86" s="113"/>
      <c r="AA86" s="113"/>
      <c r="AB86" s="113"/>
      <c r="AC86" s="102"/>
      <c r="AD86" s="102"/>
      <c r="AE86" s="115"/>
      <c r="AF86" s="115"/>
      <c r="AG86" s="102"/>
      <c r="AH86" s="102"/>
      <c r="AI86" s="99"/>
      <c r="AJ86" s="101"/>
      <c r="AK86" s="102"/>
      <c r="AL86" s="102"/>
      <c r="AM86" s="114"/>
      <c r="AN86" s="112"/>
      <c r="AO86" s="102"/>
      <c r="AP86" s="102"/>
      <c r="AQ86" s="102"/>
      <c r="AR86" s="114"/>
      <c r="AS86" s="159"/>
      <c r="AT86" s="160"/>
      <c r="AU86" s="160"/>
      <c r="AV86" s="160"/>
      <c r="AW86" s="163"/>
      <c r="AX86" s="159">
        <f t="shared" si="103"/>
        <v>0</v>
      </c>
      <c r="AY86" s="160">
        <f t="shared" si="104"/>
        <v>0</v>
      </c>
      <c r="AZ86" s="160">
        <f t="shared" si="105"/>
        <v>0</v>
      </c>
      <c r="BA86" s="160">
        <f t="shared" si="106"/>
        <v>0</v>
      </c>
      <c r="BB86" s="160">
        <f t="shared" si="107"/>
        <v>0</v>
      </c>
      <c r="BC86" s="159">
        <f t="shared" si="108"/>
        <v>0</v>
      </c>
      <c r="BD86" s="160">
        <f t="shared" si="109"/>
        <v>0</v>
      </c>
      <c r="BE86" s="160">
        <f t="shared" si="110"/>
        <v>0</v>
      </c>
      <c r="BF86" s="160">
        <f t="shared" si="111"/>
        <v>0</v>
      </c>
      <c r="BG86" s="160">
        <f t="shared" si="112"/>
        <v>0</v>
      </c>
      <c r="BH86" s="86"/>
      <c r="BI86" s="86"/>
      <c r="BJ86" s="86"/>
      <c r="BK86" s="86"/>
    </row>
    <row r="87" spans="1:63" ht="15" customHeight="1" hidden="1">
      <c r="A87" s="110"/>
      <c r="B87" s="161"/>
      <c r="C87" s="162"/>
      <c r="D87" s="162"/>
      <c r="E87" s="112"/>
      <c r="F87" s="102"/>
      <c r="G87" s="113"/>
      <c r="H87" s="102"/>
      <c r="I87" s="114"/>
      <c r="J87" s="112"/>
      <c r="K87" s="102"/>
      <c r="L87" s="102"/>
      <c r="M87" s="102"/>
      <c r="N87" s="115"/>
      <c r="O87" s="112"/>
      <c r="P87" s="102"/>
      <c r="Q87" s="102"/>
      <c r="R87" s="102"/>
      <c r="S87" s="114"/>
      <c r="T87" s="101"/>
      <c r="U87" s="101"/>
      <c r="V87" s="101"/>
      <c r="W87" s="101"/>
      <c r="X87" s="116"/>
      <c r="Y87" s="112"/>
      <c r="Z87" s="113"/>
      <c r="AA87" s="113"/>
      <c r="AB87" s="113"/>
      <c r="AC87" s="102"/>
      <c r="AD87" s="102"/>
      <c r="AE87" s="115"/>
      <c r="AF87" s="115"/>
      <c r="AG87" s="102"/>
      <c r="AH87" s="102"/>
      <c r="AI87" s="99"/>
      <c r="AJ87" s="101"/>
      <c r="AK87" s="102"/>
      <c r="AL87" s="102"/>
      <c r="AM87" s="114"/>
      <c r="AN87" s="112"/>
      <c r="AO87" s="102"/>
      <c r="AP87" s="102"/>
      <c r="AQ87" s="102"/>
      <c r="AR87" s="114"/>
      <c r="AS87" s="159"/>
      <c r="AT87" s="160"/>
      <c r="AU87" s="160"/>
      <c r="AV87" s="160"/>
      <c r="AW87" s="163"/>
      <c r="AX87" s="159">
        <f t="shared" si="103"/>
        <v>0</v>
      </c>
      <c r="AY87" s="160">
        <f t="shared" si="104"/>
        <v>0</v>
      </c>
      <c r="AZ87" s="160">
        <f t="shared" si="105"/>
        <v>0</v>
      </c>
      <c r="BA87" s="160">
        <f t="shared" si="106"/>
        <v>0</v>
      </c>
      <c r="BB87" s="160">
        <f t="shared" si="107"/>
        <v>0</v>
      </c>
      <c r="BC87" s="159">
        <f t="shared" si="108"/>
        <v>0</v>
      </c>
      <c r="BD87" s="160">
        <f t="shared" si="109"/>
        <v>0</v>
      </c>
      <c r="BE87" s="160">
        <f t="shared" si="110"/>
        <v>0</v>
      </c>
      <c r="BF87" s="160">
        <f t="shared" si="111"/>
        <v>0</v>
      </c>
      <c r="BG87" s="160">
        <f t="shared" si="112"/>
        <v>0</v>
      </c>
      <c r="BH87" s="86"/>
      <c r="BI87" s="86"/>
      <c r="BJ87" s="86"/>
      <c r="BK87" s="86"/>
    </row>
    <row r="88" spans="1:63" ht="15" customHeight="1" hidden="1">
      <c r="A88" s="110"/>
      <c r="B88" s="161"/>
      <c r="C88" s="162"/>
      <c r="D88" s="162"/>
      <c r="E88" s="112"/>
      <c r="F88" s="102"/>
      <c r="G88" s="113"/>
      <c r="H88" s="102"/>
      <c r="I88" s="114"/>
      <c r="J88" s="112"/>
      <c r="K88" s="102"/>
      <c r="L88" s="102"/>
      <c r="M88" s="102"/>
      <c r="N88" s="115"/>
      <c r="O88" s="112"/>
      <c r="P88" s="102"/>
      <c r="Q88" s="102"/>
      <c r="R88" s="102"/>
      <c r="S88" s="114"/>
      <c r="T88" s="101"/>
      <c r="U88" s="101"/>
      <c r="V88" s="101"/>
      <c r="W88" s="101"/>
      <c r="X88" s="116"/>
      <c r="Y88" s="112"/>
      <c r="Z88" s="113"/>
      <c r="AA88" s="113"/>
      <c r="AB88" s="113"/>
      <c r="AC88" s="102"/>
      <c r="AD88" s="102"/>
      <c r="AE88" s="115"/>
      <c r="AF88" s="115"/>
      <c r="AG88" s="102"/>
      <c r="AH88" s="102"/>
      <c r="AI88" s="99"/>
      <c r="AJ88" s="101"/>
      <c r="AK88" s="102"/>
      <c r="AL88" s="102"/>
      <c r="AM88" s="114"/>
      <c r="AN88" s="112"/>
      <c r="AO88" s="102"/>
      <c r="AP88" s="102"/>
      <c r="AQ88" s="102"/>
      <c r="AR88" s="114"/>
      <c r="AS88" s="159"/>
      <c r="AT88" s="160"/>
      <c r="AU88" s="160"/>
      <c r="AV88" s="160"/>
      <c r="AW88" s="163"/>
      <c r="AX88" s="159">
        <f t="shared" si="103"/>
        <v>0</v>
      </c>
      <c r="AY88" s="160">
        <f t="shared" si="104"/>
        <v>0</v>
      </c>
      <c r="AZ88" s="160">
        <f t="shared" si="105"/>
        <v>0</v>
      </c>
      <c r="BA88" s="160">
        <f t="shared" si="106"/>
        <v>0</v>
      </c>
      <c r="BB88" s="160">
        <f t="shared" si="107"/>
        <v>0</v>
      </c>
      <c r="BC88" s="159">
        <f t="shared" si="108"/>
        <v>0</v>
      </c>
      <c r="BD88" s="160">
        <f t="shared" si="109"/>
        <v>0</v>
      </c>
      <c r="BE88" s="160">
        <f t="shared" si="110"/>
        <v>0</v>
      </c>
      <c r="BF88" s="160">
        <f t="shared" si="111"/>
        <v>0</v>
      </c>
      <c r="BG88" s="160">
        <f t="shared" si="112"/>
        <v>0</v>
      </c>
      <c r="BH88" s="86"/>
      <c r="BI88" s="86"/>
      <c r="BJ88" s="86"/>
      <c r="BK88" s="86"/>
    </row>
    <row r="89" spans="1:63" ht="15" customHeight="1" hidden="1">
      <c r="A89" s="110"/>
      <c r="B89" s="161"/>
      <c r="C89" s="162"/>
      <c r="D89" s="162"/>
      <c r="E89" s="112"/>
      <c r="F89" s="102"/>
      <c r="G89" s="113"/>
      <c r="H89" s="102"/>
      <c r="I89" s="114"/>
      <c r="J89" s="112"/>
      <c r="K89" s="102"/>
      <c r="L89" s="102"/>
      <c r="M89" s="102"/>
      <c r="N89" s="115"/>
      <c r="O89" s="112"/>
      <c r="P89" s="102"/>
      <c r="Q89" s="102"/>
      <c r="R89" s="102"/>
      <c r="S89" s="114"/>
      <c r="T89" s="101"/>
      <c r="U89" s="101"/>
      <c r="V89" s="101"/>
      <c r="W89" s="101"/>
      <c r="X89" s="116"/>
      <c r="Y89" s="112"/>
      <c r="Z89" s="113"/>
      <c r="AA89" s="113"/>
      <c r="AB89" s="113"/>
      <c r="AC89" s="102"/>
      <c r="AD89" s="102"/>
      <c r="AE89" s="115"/>
      <c r="AF89" s="115"/>
      <c r="AG89" s="102"/>
      <c r="AH89" s="102"/>
      <c r="AI89" s="99"/>
      <c r="AJ89" s="101"/>
      <c r="AK89" s="102"/>
      <c r="AL89" s="102"/>
      <c r="AM89" s="114"/>
      <c r="AN89" s="112"/>
      <c r="AO89" s="102"/>
      <c r="AP89" s="102"/>
      <c r="AQ89" s="102"/>
      <c r="AR89" s="114"/>
      <c r="AS89" s="159"/>
      <c r="AT89" s="160"/>
      <c r="AU89" s="160"/>
      <c r="AV89" s="160"/>
      <c r="AW89" s="163"/>
      <c r="AX89" s="159">
        <f t="shared" si="103"/>
        <v>0</v>
      </c>
      <c r="AY89" s="160">
        <f t="shared" si="104"/>
        <v>0</v>
      </c>
      <c r="AZ89" s="160">
        <f t="shared" si="105"/>
        <v>0</v>
      </c>
      <c r="BA89" s="160">
        <f t="shared" si="106"/>
        <v>0</v>
      </c>
      <c r="BB89" s="160">
        <f t="shared" si="107"/>
        <v>0</v>
      </c>
      <c r="BC89" s="159">
        <f t="shared" si="108"/>
        <v>0</v>
      </c>
      <c r="BD89" s="160">
        <f t="shared" si="109"/>
        <v>0</v>
      </c>
      <c r="BE89" s="160">
        <f t="shared" si="110"/>
        <v>0</v>
      </c>
      <c r="BF89" s="160">
        <f t="shared" si="111"/>
        <v>0</v>
      </c>
      <c r="BG89" s="160">
        <f t="shared" si="112"/>
        <v>0</v>
      </c>
      <c r="BH89" s="86"/>
      <c r="BI89" s="86"/>
      <c r="BJ89" s="86"/>
      <c r="BK89" s="86"/>
    </row>
    <row r="90" spans="1:63" ht="15" customHeight="1" hidden="1">
      <c r="A90" s="110"/>
      <c r="B90" s="161"/>
      <c r="C90" s="162"/>
      <c r="D90" s="162"/>
      <c r="E90" s="112"/>
      <c r="F90" s="102"/>
      <c r="G90" s="113"/>
      <c r="H90" s="102"/>
      <c r="I90" s="114"/>
      <c r="J90" s="112"/>
      <c r="K90" s="102"/>
      <c r="L90" s="102"/>
      <c r="M90" s="102"/>
      <c r="N90" s="115"/>
      <c r="O90" s="112"/>
      <c r="P90" s="102"/>
      <c r="Q90" s="102"/>
      <c r="R90" s="102"/>
      <c r="S90" s="114"/>
      <c r="T90" s="101"/>
      <c r="U90" s="101"/>
      <c r="V90" s="101"/>
      <c r="W90" s="101"/>
      <c r="X90" s="116"/>
      <c r="Y90" s="112"/>
      <c r="Z90" s="113"/>
      <c r="AA90" s="113"/>
      <c r="AB90" s="113"/>
      <c r="AC90" s="102"/>
      <c r="AD90" s="102"/>
      <c r="AE90" s="115"/>
      <c r="AF90" s="115"/>
      <c r="AG90" s="102"/>
      <c r="AH90" s="102"/>
      <c r="AI90" s="99"/>
      <c r="AJ90" s="101"/>
      <c r="AK90" s="102"/>
      <c r="AL90" s="102"/>
      <c r="AM90" s="114"/>
      <c r="AN90" s="112"/>
      <c r="AO90" s="102"/>
      <c r="AP90" s="102"/>
      <c r="AQ90" s="102"/>
      <c r="AR90" s="114"/>
      <c r="AS90" s="159"/>
      <c r="AT90" s="160"/>
      <c r="AU90" s="160"/>
      <c r="AV90" s="160"/>
      <c r="AW90" s="163"/>
      <c r="AX90" s="159">
        <f t="shared" si="103"/>
        <v>0</v>
      </c>
      <c r="AY90" s="160">
        <f t="shared" si="104"/>
        <v>0</v>
      </c>
      <c r="AZ90" s="160">
        <f t="shared" si="105"/>
        <v>0</v>
      </c>
      <c r="BA90" s="160">
        <f t="shared" si="106"/>
        <v>0</v>
      </c>
      <c r="BB90" s="160">
        <f t="shared" si="107"/>
        <v>0</v>
      </c>
      <c r="BC90" s="159">
        <f t="shared" si="108"/>
        <v>0</v>
      </c>
      <c r="BD90" s="160">
        <f t="shared" si="109"/>
        <v>0</v>
      </c>
      <c r="BE90" s="160">
        <f t="shared" si="110"/>
        <v>0</v>
      </c>
      <c r="BF90" s="160">
        <f t="shared" si="111"/>
        <v>0</v>
      </c>
      <c r="BG90" s="160">
        <f t="shared" si="112"/>
        <v>0</v>
      </c>
      <c r="BH90" s="86"/>
      <c r="BI90" s="86"/>
      <c r="BJ90" s="86"/>
      <c r="BK90" s="86"/>
    </row>
    <row r="91" spans="1:63" ht="15" customHeight="1" hidden="1">
      <c r="A91" s="110"/>
      <c r="B91" s="161"/>
      <c r="C91" s="162"/>
      <c r="D91" s="162"/>
      <c r="E91" s="112"/>
      <c r="F91" s="102"/>
      <c r="G91" s="113"/>
      <c r="H91" s="102"/>
      <c r="I91" s="114"/>
      <c r="J91" s="112"/>
      <c r="K91" s="102"/>
      <c r="L91" s="102"/>
      <c r="M91" s="102"/>
      <c r="N91" s="115"/>
      <c r="O91" s="112"/>
      <c r="P91" s="102"/>
      <c r="Q91" s="102"/>
      <c r="R91" s="102"/>
      <c r="S91" s="114"/>
      <c r="T91" s="101"/>
      <c r="U91" s="101"/>
      <c r="V91" s="101"/>
      <c r="W91" s="101"/>
      <c r="X91" s="116"/>
      <c r="Y91" s="112"/>
      <c r="Z91" s="113"/>
      <c r="AA91" s="113"/>
      <c r="AB91" s="113"/>
      <c r="AC91" s="102"/>
      <c r="AD91" s="102"/>
      <c r="AE91" s="115"/>
      <c r="AF91" s="115"/>
      <c r="AG91" s="102"/>
      <c r="AH91" s="102"/>
      <c r="AI91" s="99"/>
      <c r="AJ91" s="101"/>
      <c r="AK91" s="102"/>
      <c r="AL91" s="102"/>
      <c r="AM91" s="114"/>
      <c r="AN91" s="112"/>
      <c r="AO91" s="102"/>
      <c r="AP91" s="102"/>
      <c r="AQ91" s="102"/>
      <c r="AR91" s="114"/>
      <c r="AS91" s="159"/>
      <c r="AT91" s="160"/>
      <c r="AU91" s="160"/>
      <c r="AV91" s="160"/>
      <c r="AW91" s="163"/>
      <c r="AX91" s="159">
        <f t="shared" si="103"/>
        <v>0</v>
      </c>
      <c r="AY91" s="160">
        <f t="shared" si="104"/>
        <v>0</v>
      </c>
      <c r="AZ91" s="160">
        <f t="shared" si="105"/>
        <v>0</v>
      </c>
      <c r="BA91" s="160">
        <f t="shared" si="106"/>
        <v>0</v>
      </c>
      <c r="BB91" s="160">
        <f t="shared" si="107"/>
        <v>0</v>
      </c>
      <c r="BC91" s="159">
        <f t="shared" si="108"/>
        <v>0</v>
      </c>
      <c r="BD91" s="160">
        <f t="shared" si="109"/>
        <v>0</v>
      </c>
      <c r="BE91" s="160">
        <f t="shared" si="110"/>
        <v>0</v>
      </c>
      <c r="BF91" s="160">
        <f t="shared" si="111"/>
        <v>0</v>
      </c>
      <c r="BG91" s="160">
        <f t="shared" si="112"/>
        <v>0</v>
      </c>
      <c r="BH91" s="86"/>
      <c r="BI91" s="86"/>
      <c r="BJ91" s="86"/>
      <c r="BK91" s="86"/>
    </row>
    <row r="92" spans="1:63" s="171" customFormat="1" ht="15" customHeight="1" hidden="1">
      <c r="A92" s="164"/>
      <c r="B92" s="165"/>
      <c r="C92" s="166"/>
      <c r="D92" s="166"/>
      <c r="E92" s="112"/>
      <c r="F92" s="102"/>
      <c r="G92" s="113"/>
      <c r="H92" s="102"/>
      <c r="I92" s="114"/>
      <c r="J92" s="112"/>
      <c r="K92" s="102"/>
      <c r="L92" s="102"/>
      <c r="M92" s="102"/>
      <c r="N92" s="115"/>
      <c r="O92" s="112"/>
      <c r="P92" s="102"/>
      <c r="Q92" s="102"/>
      <c r="R92" s="102"/>
      <c r="S92" s="114"/>
      <c r="T92" s="101"/>
      <c r="U92" s="101"/>
      <c r="V92" s="101"/>
      <c r="W92" s="101"/>
      <c r="X92" s="116"/>
      <c r="Y92" s="112"/>
      <c r="Z92" s="113"/>
      <c r="AA92" s="113"/>
      <c r="AB92" s="113"/>
      <c r="AC92" s="102"/>
      <c r="AD92" s="102"/>
      <c r="AE92" s="115"/>
      <c r="AF92" s="115"/>
      <c r="AG92" s="102"/>
      <c r="AH92" s="102"/>
      <c r="AI92" s="99"/>
      <c r="AJ92" s="101"/>
      <c r="AK92" s="102"/>
      <c r="AL92" s="102"/>
      <c r="AM92" s="114"/>
      <c r="AN92" s="112"/>
      <c r="AO92" s="102"/>
      <c r="AP92" s="102"/>
      <c r="AQ92" s="102"/>
      <c r="AR92" s="114"/>
      <c r="AS92" s="167"/>
      <c r="AT92" s="168"/>
      <c r="AU92" s="168"/>
      <c r="AV92" s="168"/>
      <c r="AW92" s="169"/>
      <c r="AX92" s="167">
        <f t="shared" si="103"/>
        <v>0</v>
      </c>
      <c r="AY92" s="168">
        <f t="shared" si="104"/>
        <v>0</v>
      </c>
      <c r="AZ92" s="168">
        <f t="shared" si="105"/>
        <v>0</v>
      </c>
      <c r="BA92" s="168">
        <f t="shared" si="106"/>
        <v>0</v>
      </c>
      <c r="BB92" s="168">
        <f t="shared" si="107"/>
        <v>0</v>
      </c>
      <c r="BC92" s="167">
        <f t="shared" si="108"/>
        <v>0</v>
      </c>
      <c r="BD92" s="168">
        <f t="shared" si="109"/>
        <v>0</v>
      </c>
      <c r="BE92" s="168">
        <f t="shared" si="110"/>
        <v>0</v>
      </c>
      <c r="BF92" s="168">
        <f t="shared" si="111"/>
        <v>0</v>
      </c>
      <c r="BG92" s="168">
        <f t="shared" si="112"/>
        <v>0</v>
      </c>
      <c r="BH92" s="170"/>
      <c r="BI92" s="170"/>
      <c r="BJ92" s="170"/>
      <c r="BK92" s="170"/>
    </row>
    <row r="93" spans="1:63" ht="15" customHeight="1" hidden="1">
      <c r="A93" s="134"/>
      <c r="B93" s="172"/>
      <c r="C93" s="162"/>
      <c r="D93" s="162"/>
      <c r="E93" s="112"/>
      <c r="F93" s="102"/>
      <c r="G93" s="113"/>
      <c r="H93" s="102"/>
      <c r="I93" s="114"/>
      <c r="J93" s="112"/>
      <c r="K93" s="102"/>
      <c r="L93" s="102"/>
      <c r="M93" s="102"/>
      <c r="N93" s="115"/>
      <c r="O93" s="112"/>
      <c r="P93" s="102"/>
      <c r="Q93" s="102"/>
      <c r="R93" s="102"/>
      <c r="S93" s="114"/>
      <c r="T93" s="101"/>
      <c r="U93" s="101"/>
      <c r="V93" s="101"/>
      <c r="W93" s="101"/>
      <c r="X93" s="116"/>
      <c r="Y93" s="112"/>
      <c r="Z93" s="102"/>
      <c r="AA93" s="102"/>
      <c r="AB93" s="113"/>
      <c r="AC93" s="102"/>
      <c r="AD93" s="102"/>
      <c r="AE93" s="115"/>
      <c r="AF93" s="115"/>
      <c r="AG93" s="102"/>
      <c r="AH93" s="102"/>
      <c r="AI93" s="99"/>
      <c r="AJ93" s="101"/>
      <c r="AK93" s="102"/>
      <c r="AL93" s="102"/>
      <c r="AM93" s="114"/>
      <c r="AN93" s="112"/>
      <c r="AO93" s="102"/>
      <c r="AP93" s="102"/>
      <c r="AQ93" s="102"/>
      <c r="AR93" s="114"/>
      <c r="AS93" s="159"/>
      <c r="AT93" s="160"/>
      <c r="AU93" s="160"/>
      <c r="AV93" s="160"/>
      <c r="AW93" s="163"/>
      <c r="AX93" s="159">
        <f t="shared" si="103"/>
        <v>0</v>
      </c>
      <c r="AY93" s="160">
        <f t="shared" si="104"/>
        <v>0</v>
      </c>
      <c r="AZ93" s="160">
        <f t="shared" si="105"/>
        <v>0</v>
      </c>
      <c r="BA93" s="160">
        <f t="shared" si="106"/>
        <v>0</v>
      </c>
      <c r="BB93" s="160">
        <f t="shared" si="107"/>
        <v>0</v>
      </c>
      <c r="BC93" s="159">
        <f t="shared" si="108"/>
        <v>0</v>
      </c>
      <c r="BD93" s="160">
        <f t="shared" si="109"/>
        <v>0</v>
      </c>
      <c r="BE93" s="160">
        <f t="shared" si="110"/>
        <v>0</v>
      </c>
      <c r="BF93" s="160">
        <f t="shared" si="111"/>
        <v>0</v>
      </c>
      <c r="BG93" s="160">
        <f t="shared" si="112"/>
        <v>0</v>
      </c>
      <c r="BH93" s="86"/>
      <c r="BI93" s="86"/>
      <c r="BJ93" s="86"/>
      <c r="BK93" s="86"/>
    </row>
    <row r="94" spans="1:63" ht="15" customHeight="1" hidden="1">
      <c r="A94" s="134"/>
      <c r="B94" s="172"/>
      <c r="C94" s="172"/>
      <c r="D94" s="172"/>
      <c r="E94" s="173"/>
      <c r="F94" s="174"/>
      <c r="G94" s="174"/>
      <c r="H94" s="174"/>
      <c r="I94" s="175"/>
      <c r="J94" s="173"/>
      <c r="K94" s="174"/>
      <c r="L94" s="174"/>
      <c r="M94" s="174"/>
      <c r="N94" s="176"/>
      <c r="O94" s="174"/>
      <c r="P94" s="174"/>
      <c r="Q94" s="174"/>
      <c r="R94" s="174"/>
      <c r="S94" s="174"/>
      <c r="T94" s="159"/>
      <c r="U94" s="160"/>
      <c r="V94" s="160"/>
      <c r="W94" s="163"/>
      <c r="X94" s="177"/>
      <c r="Y94" s="178"/>
      <c r="Z94" s="179"/>
      <c r="AA94" s="179"/>
      <c r="AB94" s="179"/>
      <c r="AC94" s="160"/>
      <c r="AD94" s="160"/>
      <c r="AE94" s="180"/>
      <c r="AF94" s="180"/>
      <c r="AG94" s="160"/>
      <c r="AH94" s="160"/>
      <c r="AI94" s="159"/>
      <c r="AJ94" s="159"/>
      <c r="AK94" s="160"/>
      <c r="AL94" s="160"/>
      <c r="AM94" s="163"/>
      <c r="AN94" s="178"/>
      <c r="AO94" s="160"/>
      <c r="AP94" s="160"/>
      <c r="AQ94" s="160"/>
      <c r="AR94" s="163"/>
      <c r="AS94" s="159"/>
      <c r="AT94" s="160"/>
      <c r="AU94" s="160"/>
      <c r="AV94" s="160"/>
      <c r="AW94" s="163"/>
      <c r="AX94" s="159"/>
      <c r="AY94" s="160"/>
      <c r="AZ94" s="160"/>
      <c r="BA94" s="160"/>
      <c r="BB94" s="163"/>
      <c r="BC94" s="159"/>
      <c r="BD94" s="160"/>
      <c r="BE94" s="160"/>
      <c r="BF94" s="160"/>
      <c r="BG94" s="163"/>
      <c r="BH94" s="86"/>
      <c r="BI94" s="86"/>
      <c r="BJ94" s="86"/>
      <c r="BK94" s="86"/>
    </row>
    <row r="95" spans="1:63" ht="15" customHeight="1">
      <c r="A95" s="134"/>
      <c r="B95" s="172"/>
      <c r="C95" s="172"/>
      <c r="D95" s="172"/>
      <c r="E95" s="173"/>
      <c r="F95" s="174"/>
      <c r="G95" s="174"/>
      <c r="H95" s="174"/>
      <c r="I95" s="175"/>
      <c r="J95" s="173"/>
      <c r="K95" s="174"/>
      <c r="L95" s="174"/>
      <c r="M95" s="174"/>
      <c r="N95" s="176"/>
      <c r="O95" s="174"/>
      <c r="P95" s="174"/>
      <c r="Q95" s="174"/>
      <c r="R95" s="174"/>
      <c r="S95" s="174"/>
      <c r="T95" s="159"/>
      <c r="U95" s="160"/>
      <c r="V95" s="160"/>
      <c r="W95" s="163"/>
      <c r="X95" s="177"/>
      <c r="Y95" s="178"/>
      <c r="Z95" s="179"/>
      <c r="AA95" s="179"/>
      <c r="AB95" s="179"/>
      <c r="AC95" s="160"/>
      <c r="AD95" s="160"/>
      <c r="AE95" s="180"/>
      <c r="AF95" s="180"/>
      <c r="AG95" s="160"/>
      <c r="AH95" s="160"/>
      <c r="AI95" s="159"/>
      <c r="AJ95" s="159"/>
      <c r="AK95" s="160"/>
      <c r="AL95" s="160"/>
      <c r="AM95" s="163"/>
      <c r="AN95" s="178"/>
      <c r="AO95" s="160"/>
      <c r="AP95" s="160"/>
      <c r="AQ95" s="160"/>
      <c r="AR95" s="163"/>
      <c r="AS95" s="159"/>
      <c r="AT95" s="160"/>
      <c r="AU95" s="160"/>
      <c r="AV95" s="160"/>
      <c r="AW95" s="163"/>
      <c r="AX95" s="159"/>
      <c r="AY95" s="160"/>
      <c r="AZ95" s="160"/>
      <c r="BA95" s="160"/>
      <c r="BB95" s="163"/>
      <c r="BC95" s="159"/>
      <c r="BD95" s="160"/>
      <c r="BE95" s="160"/>
      <c r="BF95" s="160"/>
      <c r="BG95" s="163"/>
      <c r="BH95" s="86"/>
      <c r="BI95" s="86"/>
      <c r="BJ95" s="86"/>
      <c r="BK95" s="86"/>
    </row>
    <row r="96" spans="1:63" ht="15" customHeight="1">
      <c r="A96" s="134"/>
      <c r="B96" s="172"/>
      <c r="C96" s="172"/>
      <c r="D96" s="172"/>
      <c r="E96" s="173"/>
      <c r="F96" s="174"/>
      <c r="G96" s="174"/>
      <c r="H96" s="174"/>
      <c r="I96" s="175"/>
      <c r="J96" s="173"/>
      <c r="K96" s="174"/>
      <c r="L96" s="174"/>
      <c r="M96" s="174"/>
      <c r="N96" s="176"/>
      <c r="O96" s="174"/>
      <c r="P96" s="174"/>
      <c r="Q96" s="174"/>
      <c r="R96" s="174"/>
      <c r="S96" s="174"/>
      <c r="T96" s="159"/>
      <c r="U96" s="160"/>
      <c r="V96" s="160"/>
      <c r="W96" s="163"/>
      <c r="X96" s="177"/>
      <c r="Y96" s="178"/>
      <c r="Z96" s="179"/>
      <c r="AA96" s="179"/>
      <c r="AB96" s="179"/>
      <c r="AC96" s="160"/>
      <c r="AD96" s="160"/>
      <c r="AE96" s="180"/>
      <c r="AF96" s="180"/>
      <c r="AG96" s="160"/>
      <c r="AH96" s="160"/>
      <c r="AI96" s="159"/>
      <c r="AJ96" s="159"/>
      <c r="AK96" s="160"/>
      <c r="AL96" s="160"/>
      <c r="AM96" s="163"/>
      <c r="AN96" s="178"/>
      <c r="AO96" s="160"/>
      <c r="AP96" s="160"/>
      <c r="AQ96" s="160"/>
      <c r="AR96" s="163"/>
      <c r="AS96" s="159"/>
      <c r="AT96" s="160"/>
      <c r="AU96" s="160"/>
      <c r="AV96" s="160"/>
      <c r="AW96" s="163"/>
      <c r="AX96" s="159"/>
      <c r="AY96" s="160"/>
      <c r="AZ96" s="160"/>
      <c r="BA96" s="160"/>
      <c r="BB96" s="163"/>
      <c r="BC96" s="159"/>
      <c r="BD96" s="160"/>
      <c r="BE96" s="160"/>
      <c r="BF96" s="160"/>
      <c r="BG96" s="163"/>
      <c r="BH96" s="86"/>
      <c r="BI96" s="86"/>
      <c r="BJ96" s="86"/>
      <c r="BK96" s="86"/>
    </row>
    <row r="97" spans="1:63" ht="15" customHeight="1">
      <c r="A97" s="134"/>
      <c r="B97" s="172"/>
      <c r="C97" s="172"/>
      <c r="D97" s="172"/>
      <c r="E97" s="173"/>
      <c r="F97" s="174"/>
      <c r="G97" s="174"/>
      <c r="H97" s="174"/>
      <c r="I97" s="175"/>
      <c r="J97" s="173"/>
      <c r="K97" s="174"/>
      <c r="L97" s="174"/>
      <c r="M97" s="174"/>
      <c r="N97" s="176"/>
      <c r="O97" s="174"/>
      <c r="P97" s="174"/>
      <c r="Q97" s="174"/>
      <c r="R97" s="174"/>
      <c r="S97" s="174"/>
      <c r="T97" s="159"/>
      <c r="U97" s="160"/>
      <c r="V97" s="160"/>
      <c r="W97" s="163"/>
      <c r="X97" s="177"/>
      <c r="Y97" s="178"/>
      <c r="Z97" s="179"/>
      <c r="AA97" s="179"/>
      <c r="AB97" s="179"/>
      <c r="AC97" s="160"/>
      <c r="AD97" s="160"/>
      <c r="AE97" s="180"/>
      <c r="AF97" s="180"/>
      <c r="AG97" s="160"/>
      <c r="AH97" s="160"/>
      <c r="AI97" s="159"/>
      <c r="AJ97" s="159"/>
      <c r="AK97" s="160"/>
      <c r="AL97" s="160"/>
      <c r="AM97" s="163"/>
      <c r="AN97" s="178"/>
      <c r="AO97" s="160"/>
      <c r="AP97" s="160"/>
      <c r="AQ97" s="160"/>
      <c r="AR97" s="163"/>
      <c r="AS97" s="159"/>
      <c r="AT97" s="160"/>
      <c r="AU97" s="160"/>
      <c r="AV97" s="160"/>
      <c r="AW97" s="163"/>
      <c r="AX97" s="159"/>
      <c r="AY97" s="160"/>
      <c r="AZ97" s="160"/>
      <c r="BA97" s="160"/>
      <c r="BB97" s="163"/>
      <c r="BC97" s="159"/>
      <c r="BD97" s="160"/>
      <c r="BE97" s="160"/>
      <c r="BF97" s="160"/>
      <c r="BG97" s="163"/>
      <c r="BH97" s="86"/>
      <c r="BI97" s="86"/>
      <c r="BJ97" s="86"/>
      <c r="BK97" s="86"/>
    </row>
    <row r="98" spans="1:63" ht="15" customHeight="1" hidden="1">
      <c r="A98" s="110"/>
      <c r="B98" s="172"/>
      <c r="C98" s="172"/>
      <c r="D98" s="172"/>
      <c r="E98" s="173"/>
      <c r="F98" s="174"/>
      <c r="G98" s="174"/>
      <c r="H98" s="174"/>
      <c r="I98" s="175"/>
      <c r="J98" s="173"/>
      <c r="K98" s="174"/>
      <c r="L98" s="174"/>
      <c r="M98" s="174"/>
      <c r="N98" s="176"/>
      <c r="O98" s="174"/>
      <c r="P98" s="174"/>
      <c r="Q98" s="174"/>
      <c r="R98" s="174"/>
      <c r="S98" s="174"/>
      <c r="T98" s="159"/>
      <c r="U98" s="160"/>
      <c r="V98" s="160"/>
      <c r="W98" s="163"/>
      <c r="X98" s="177"/>
      <c r="Y98" s="178"/>
      <c r="Z98" s="179"/>
      <c r="AA98" s="179"/>
      <c r="AB98" s="179"/>
      <c r="AC98" s="160"/>
      <c r="AD98" s="160"/>
      <c r="AE98" s="180"/>
      <c r="AF98" s="180"/>
      <c r="AG98" s="160"/>
      <c r="AH98" s="160"/>
      <c r="AI98" s="159"/>
      <c r="AJ98" s="159"/>
      <c r="AK98" s="160"/>
      <c r="AL98" s="160"/>
      <c r="AM98" s="163"/>
      <c r="AN98" s="178"/>
      <c r="AO98" s="160"/>
      <c r="AP98" s="160"/>
      <c r="AQ98" s="160"/>
      <c r="AR98" s="163"/>
      <c r="AS98" s="159"/>
      <c r="AT98" s="160"/>
      <c r="AU98" s="160"/>
      <c r="AV98" s="160"/>
      <c r="AW98" s="163"/>
      <c r="AX98" s="159"/>
      <c r="AY98" s="160"/>
      <c r="AZ98" s="160"/>
      <c r="BA98" s="160"/>
      <c r="BB98" s="163"/>
      <c r="BC98" s="159"/>
      <c r="BD98" s="160"/>
      <c r="BE98" s="160"/>
      <c r="BF98" s="160"/>
      <c r="BG98" s="163"/>
      <c r="BH98" s="86"/>
      <c r="BI98" s="86"/>
      <c r="BJ98" s="86"/>
      <c r="BK98" s="86"/>
    </row>
    <row r="99" spans="1:63" ht="15" customHeight="1">
      <c r="A99" s="110"/>
      <c r="B99" s="172"/>
      <c r="C99" s="172"/>
      <c r="D99" s="172"/>
      <c r="E99" s="173"/>
      <c r="F99" s="174"/>
      <c r="G99" s="174"/>
      <c r="H99" s="174"/>
      <c r="I99" s="175"/>
      <c r="J99" s="173"/>
      <c r="K99" s="174"/>
      <c r="L99" s="174"/>
      <c r="M99" s="174"/>
      <c r="N99" s="176"/>
      <c r="O99" s="174"/>
      <c r="P99" s="174"/>
      <c r="Q99" s="174"/>
      <c r="R99" s="174"/>
      <c r="S99" s="174"/>
      <c r="T99" s="159"/>
      <c r="U99" s="160"/>
      <c r="V99" s="160"/>
      <c r="W99" s="163"/>
      <c r="X99" s="177"/>
      <c r="Y99" s="178"/>
      <c r="Z99" s="179"/>
      <c r="AA99" s="179"/>
      <c r="AB99" s="179"/>
      <c r="AC99" s="160"/>
      <c r="AD99" s="160"/>
      <c r="AE99" s="180"/>
      <c r="AF99" s="180"/>
      <c r="AG99" s="160"/>
      <c r="AH99" s="160"/>
      <c r="AI99" s="159"/>
      <c r="AJ99" s="159"/>
      <c r="AK99" s="160"/>
      <c r="AL99" s="160"/>
      <c r="AM99" s="163"/>
      <c r="AN99" s="178"/>
      <c r="AO99" s="160"/>
      <c r="AP99" s="160"/>
      <c r="AQ99" s="160"/>
      <c r="AR99" s="163"/>
      <c r="AS99" s="159"/>
      <c r="AT99" s="160"/>
      <c r="AU99" s="160"/>
      <c r="AV99" s="160"/>
      <c r="AW99" s="163"/>
      <c r="AX99" s="159"/>
      <c r="AY99" s="160"/>
      <c r="AZ99" s="160"/>
      <c r="BA99" s="160"/>
      <c r="BB99" s="163"/>
      <c r="BC99" s="159"/>
      <c r="BD99" s="160"/>
      <c r="BE99" s="160"/>
      <c r="BF99" s="160"/>
      <c r="BG99" s="163"/>
      <c r="BH99" s="86"/>
      <c r="BI99" s="86"/>
      <c r="BJ99" s="86"/>
      <c r="BK99" s="86"/>
    </row>
    <row r="100" spans="1:63" ht="15" hidden="1">
      <c r="A100" s="134"/>
      <c r="B100" s="172"/>
      <c r="C100" s="172"/>
      <c r="D100" s="172"/>
      <c r="E100" s="173"/>
      <c r="F100" s="174"/>
      <c r="G100" s="174"/>
      <c r="H100" s="174"/>
      <c r="I100" s="175"/>
      <c r="J100" s="173"/>
      <c r="K100" s="174"/>
      <c r="L100" s="174"/>
      <c r="M100" s="174"/>
      <c r="N100" s="176"/>
      <c r="O100" s="174"/>
      <c r="P100" s="174"/>
      <c r="Q100" s="174"/>
      <c r="R100" s="174"/>
      <c r="S100" s="174"/>
      <c r="T100" s="159"/>
      <c r="U100" s="160"/>
      <c r="V100" s="160"/>
      <c r="W100" s="163"/>
      <c r="X100" s="177"/>
      <c r="Y100" s="178"/>
      <c r="Z100" s="179"/>
      <c r="AA100" s="179"/>
      <c r="AB100" s="179"/>
      <c r="AC100" s="160"/>
      <c r="AD100" s="160"/>
      <c r="AE100" s="180"/>
      <c r="AF100" s="180"/>
      <c r="AG100" s="160"/>
      <c r="AH100" s="160"/>
      <c r="AI100" s="159"/>
      <c r="AJ100" s="159"/>
      <c r="AK100" s="160"/>
      <c r="AL100" s="160"/>
      <c r="AM100" s="163"/>
      <c r="AN100" s="178"/>
      <c r="AO100" s="160"/>
      <c r="AP100" s="160"/>
      <c r="AQ100" s="160"/>
      <c r="AR100" s="163"/>
      <c r="AS100" s="159"/>
      <c r="AT100" s="160"/>
      <c r="AU100" s="160"/>
      <c r="AV100" s="160"/>
      <c r="AW100" s="163"/>
      <c r="AX100" s="159"/>
      <c r="AY100" s="160"/>
      <c r="AZ100" s="160"/>
      <c r="BA100" s="160"/>
      <c r="BB100" s="163"/>
      <c r="BC100" s="159"/>
      <c r="BD100" s="160"/>
      <c r="BE100" s="160"/>
      <c r="BF100" s="160"/>
      <c r="BG100" s="163"/>
      <c r="BH100" s="86"/>
      <c r="BI100" s="86"/>
      <c r="BJ100" s="86"/>
      <c r="BK100" s="86"/>
    </row>
    <row r="101" spans="1:63" ht="15" hidden="1">
      <c r="A101" s="135"/>
      <c r="B101" s="181"/>
      <c r="C101" s="181"/>
      <c r="D101" s="181"/>
      <c r="E101" s="182"/>
      <c r="F101" s="183"/>
      <c r="G101" s="183"/>
      <c r="H101" s="183"/>
      <c r="I101" s="184"/>
      <c r="J101" s="182"/>
      <c r="K101" s="183"/>
      <c r="L101" s="183"/>
      <c r="M101" s="183"/>
      <c r="N101" s="185"/>
      <c r="O101" s="174"/>
      <c r="P101" s="174"/>
      <c r="Q101" s="174"/>
      <c r="R101" s="174"/>
      <c r="S101" s="174"/>
      <c r="T101" s="186"/>
      <c r="U101" s="187"/>
      <c r="V101" s="187"/>
      <c r="W101" s="188"/>
      <c r="X101" s="189"/>
      <c r="Y101" s="190"/>
      <c r="Z101" s="191"/>
      <c r="AA101" s="191"/>
      <c r="AB101" s="191"/>
      <c r="AC101" s="187"/>
      <c r="AD101" s="187"/>
      <c r="AE101" s="192"/>
      <c r="AF101" s="192"/>
      <c r="AG101" s="187"/>
      <c r="AH101" s="187"/>
      <c r="AI101" s="186"/>
      <c r="AJ101" s="186"/>
      <c r="AK101" s="187"/>
      <c r="AL101" s="187"/>
      <c r="AM101" s="188"/>
      <c r="AN101" s="190"/>
      <c r="AO101" s="187"/>
      <c r="AP101" s="187"/>
      <c r="AQ101" s="187"/>
      <c r="AR101" s="188"/>
      <c r="AS101" s="186"/>
      <c r="AT101" s="187"/>
      <c r="AU101" s="187"/>
      <c r="AV101" s="187"/>
      <c r="AW101" s="188"/>
      <c r="AX101" s="193"/>
      <c r="AY101" s="194"/>
      <c r="AZ101" s="194"/>
      <c r="BA101" s="194"/>
      <c r="BB101" s="195"/>
      <c r="BC101" s="193"/>
      <c r="BD101" s="194"/>
      <c r="BE101" s="194"/>
      <c r="BF101" s="194"/>
      <c r="BG101" s="195"/>
      <c r="BH101" s="86"/>
      <c r="BI101" s="86"/>
      <c r="BJ101" s="86"/>
      <c r="BK101" s="86"/>
    </row>
    <row r="102" spans="1:63" ht="15" hidden="1">
      <c r="A102" s="130"/>
      <c r="B102" s="196"/>
      <c r="C102" s="197"/>
      <c r="D102" s="197"/>
      <c r="E102" s="198"/>
      <c r="F102" s="199"/>
      <c r="G102" s="199"/>
      <c r="H102" s="199"/>
      <c r="I102" s="200"/>
      <c r="J102" s="198"/>
      <c r="K102" s="199"/>
      <c r="L102" s="199"/>
      <c r="M102" s="199"/>
      <c r="N102" s="200"/>
      <c r="O102" s="201"/>
      <c r="P102" s="201"/>
      <c r="Q102" s="201"/>
      <c r="R102" s="201"/>
      <c r="S102" s="201"/>
      <c r="T102" s="202"/>
      <c r="U102" s="203"/>
      <c r="V102" s="203"/>
      <c r="W102" s="204"/>
      <c r="X102" s="205"/>
      <c r="Y102" s="202"/>
      <c r="Z102" s="206"/>
      <c r="AA102" s="206"/>
      <c r="AB102" s="206"/>
      <c r="AC102" s="203"/>
      <c r="AD102" s="203"/>
      <c r="AE102" s="204"/>
      <c r="AF102" s="207"/>
      <c r="AG102" s="197"/>
      <c r="AH102" s="197"/>
      <c r="AI102" s="207"/>
      <c r="AJ102" s="202"/>
      <c r="AK102" s="203"/>
      <c r="AL102" s="203"/>
      <c r="AM102" s="204"/>
      <c r="AN102" s="202"/>
      <c r="AO102" s="203"/>
      <c r="AP102" s="203"/>
      <c r="AQ102" s="203"/>
      <c r="AR102" s="204"/>
      <c r="AS102" s="208"/>
      <c r="AT102" s="203"/>
      <c r="AU102" s="203"/>
      <c r="AV102" s="203"/>
      <c r="AW102" s="204"/>
      <c r="AX102" s="209"/>
      <c r="AY102" s="210"/>
      <c r="AZ102" s="210"/>
      <c r="BA102" s="210"/>
      <c r="BB102" s="211"/>
      <c r="BC102" s="209"/>
      <c r="BD102" s="210"/>
      <c r="BE102" s="210"/>
      <c r="BF102" s="210"/>
      <c r="BG102" s="211"/>
      <c r="BH102" s="86"/>
      <c r="BI102" s="86"/>
      <c r="BJ102" s="86"/>
      <c r="BK102" s="86"/>
    </row>
    <row r="103" spans="1:63" ht="15" hidden="1">
      <c r="A103" s="137"/>
      <c r="B103" s="137"/>
      <c r="C103" s="86"/>
      <c r="D103" s="8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86"/>
      <c r="U103" s="86"/>
      <c r="V103" s="86"/>
      <c r="W103" s="86"/>
      <c r="X103" s="137"/>
      <c r="Y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</row>
    <row r="104" spans="1:63" ht="15">
      <c r="A104" s="137"/>
      <c r="B104" s="137"/>
      <c r="C104" s="86"/>
      <c r="D104" s="8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86"/>
      <c r="U104" s="86"/>
      <c r="V104" s="86"/>
      <c r="W104" s="86"/>
      <c r="X104" s="137"/>
      <c r="Y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</row>
    <row r="105" spans="1:63" ht="15">
      <c r="A105" s="137"/>
      <c r="B105" s="137"/>
      <c r="C105" s="86"/>
      <c r="D105" s="8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86"/>
      <c r="U105" s="86"/>
      <c r="V105" s="86"/>
      <c r="W105" s="86"/>
      <c r="X105" s="137"/>
      <c r="Y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</row>
    <row r="106" spans="1:63" ht="15">
      <c r="A106" s="137"/>
      <c r="B106" s="137"/>
      <c r="C106" s="86"/>
      <c r="D106" s="8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86"/>
      <c r="U106" s="86"/>
      <c r="V106" s="86"/>
      <c r="W106" s="86"/>
      <c r="X106" s="137"/>
      <c r="Y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</row>
    <row r="107" spans="1:63" ht="15" hidden="1">
      <c r="A107" s="137"/>
      <c r="B107" s="137"/>
      <c r="C107" s="86"/>
      <c r="D107" s="8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86"/>
      <c r="U107" s="86"/>
      <c r="V107" s="86"/>
      <c r="W107" s="86"/>
      <c r="X107" s="137"/>
      <c r="Y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</row>
    <row r="108" spans="1:29" ht="15" hidden="1">
      <c r="A108" s="263"/>
      <c r="B108" s="263"/>
      <c r="C108" s="263"/>
      <c r="D108" s="263"/>
      <c r="E108" s="263"/>
      <c r="F108" s="263"/>
      <c r="G108" s="263"/>
      <c r="H108" s="263"/>
      <c r="I108" s="263"/>
      <c r="J108" s="263"/>
      <c r="K108" s="263"/>
      <c r="L108" s="263"/>
      <c r="M108" s="263"/>
      <c r="N108" s="263"/>
      <c r="O108" s="263"/>
      <c r="P108" s="263"/>
      <c r="Q108" s="263"/>
      <c r="R108" s="263"/>
      <c r="S108" s="263"/>
      <c r="T108" s="263"/>
      <c r="U108" s="263"/>
      <c r="V108" s="263"/>
      <c r="W108" s="263"/>
      <c r="X108" s="263"/>
      <c r="Y108" s="263"/>
      <c r="Z108" s="263"/>
      <c r="AA108" s="263"/>
      <c r="AB108" s="263"/>
      <c r="AC108" s="263"/>
    </row>
    <row r="109" spans="1:59" ht="12.75" customHeight="1" hidden="1">
      <c r="A109" s="11"/>
      <c r="B109" s="12"/>
      <c r="C109" s="12"/>
      <c r="D109" s="12"/>
      <c r="E109" s="12"/>
      <c r="F109" s="13"/>
      <c r="G109" s="13"/>
      <c r="H109" s="13"/>
      <c r="I109" s="14"/>
      <c r="J109" s="12"/>
      <c r="K109" s="13"/>
      <c r="L109" s="13"/>
      <c r="M109" s="13"/>
      <c r="N109" s="14"/>
      <c r="O109" s="13"/>
      <c r="P109" s="13"/>
      <c r="Q109" s="13"/>
      <c r="R109" s="13"/>
      <c r="S109" s="13"/>
      <c r="T109" s="11"/>
      <c r="U109" s="15"/>
      <c r="V109" s="15"/>
      <c r="W109" s="16"/>
      <c r="X109" s="13"/>
      <c r="Y109" s="11"/>
      <c r="Z109" s="15"/>
      <c r="AA109" s="15"/>
      <c r="AB109" s="15"/>
      <c r="AC109" s="15"/>
      <c r="AD109" s="15"/>
      <c r="AE109" s="15"/>
      <c r="AF109" s="15"/>
      <c r="AG109" s="15"/>
      <c r="AH109" s="15"/>
      <c r="AI109" s="16"/>
      <c r="AJ109" s="11"/>
      <c r="AK109" s="15"/>
      <c r="AL109" s="15"/>
      <c r="AM109" s="16"/>
      <c r="AN109" s="11"/>
      <c r="AO109" s="15"/>
      <c r="AP109" s="15"/>
      <c r="AQ109" s="15"/>
      <c r="AR109" s="16"/>
      <c r="AS109" s="12"/>
      <c r="AT109" s="13"/>
      <c r="AU109" s="13"/>
      <c r="AV109" s="13"/>
      <c r="AW109" s="14"/>
      <c r="AX109" s="12" t="s">
        <v>85</v>
      </c>
      <c r="AY109" s="13"/>
      <c r="AZ109" s="13"/>
      <c r="BA109" s="13"/>
      <c r="BB109" s="14"/>
      <c r="BC109" s="12" t="s">
        <v>86</v>
      </c>
      <c r="BD109" s="13"/>
      <c r="BE109" s="13"/>
      <c r="BF109" s="13"/>
      <c r="BG109" s="14"/>
    </row>
    <row r="110" spans="1:59" ht="15" hidden="1">
      <c r="A110" s="20"/>
      <c r="B110" s="21"/>
      <c r="C110" s="21"/>
      <c r="D110" s="21"/>
      <c r="E110" s="22"/>
      <c r="F110" s="23"/>
      <c r="G110" s="23"/>
      <c r="H110" s="23"/>
      <c r="I110" s="24"/>
      <c r="J110" s="22"/>
      <c r="K110" s="23"/>
      <c r="L110" s="23"/>
      <c r="M110" s="23"/>
      <c r="N110" s="24"/>
      <c r="O110" s="23"/>
      <c r="P110" s="23"/>
      <c r="Q110" s="23"/>
      <c r="R110" s="23"/>
      <c r="S110" s="23"/>
      <c r="T110" s="25"/>
      <c r="U110" s="26"/>
      <c r="V110" s="26"/>
      <c r="W110" s="27"/>
      <c r="X110" s="23"/>
      <c r="Y110" s="25"/>
      <c r="Z110" s="26"/>
      <c r="AA110" s="26"/>
      <c r="AB110" s="26"/>
      <c r="AC110" s="26"/>
      <c r="AD110" s="26"/>
      <c r="AE110" s="26"/>
      <c r="AF110" s="26"/>
      <c r="AG110" s="26"/>
      <c r="AH110" s="26"/>
      <c r="AI110" s="27"/>
      <c r="AJ110" s="25"/>
      <c r="AK110" s="26"/>
      <c r="AL110" s="26"/>
      <c r="AM110" s="27"/>
      <c r="AN110" s="25"/>
      <c r="AO110" s="26"/>
      <c r="AP110" s="26"/>
      <c r="AQ110" s="26"/>
      <c r="AR110" s="27"/>
      <c r="AS110" s="22"/>
      <c r="AT110" s="23"/>
      <c r="AU110" s="23"/>
      <c r="AV110" s="23"/>
      <c r="AW110" s="24"/>
      <c r="AX110" s="22"/>
      <c r="AY110" s="23"/>
      <c r="AZ110" s="23"/>
      <c r="BA110" s="23"/>
      <c r="BB110" s="24"/>
      <c r="BC110" s="22"/>
      <c r="BD110" s="23"/>
      <c r="BE110" s="23"/>
      <c r="BF110" s="23"/>
      <c r="BG110" s="24"/>
    </row>
    <row r="111" spans="1:59" ht="15" hidden="1">
      <c r="A111" s="20"/>
      <c r="B111" s="21"/>
      <c r="C111" s="21"/>
      <c r="D111" s="21"/>
      <c r="E111" s="28"/>
      <c r="F111" s="29"/>
      <c r="G111" s="29"/>
      <c r="H111" s="29"/>
      <c r="I111" s="30"/>
      <c r="J111" s="28"/>
      <c r="K111" s="29"/>
      <c r="L111" s="29"/>
      <c r="M111" s="29"/>
      <c r="N111" s="30"/>
      <c r="O111" s="29"/>
      <c r="P111" s="29"/>
      <c r="Q111" s="29"/>
      <c r="R111" s="29"/>
      <c r="S111" s="29"/>
      <c r="T111" s="31"/>
      <c r="U111" s="32"/>
      <c r="V111" s="32"/>
      <c r="W111" s="33"/>
      <c r="X111" s="29"/>
      <c r="Y111" s="31"/>
      <c r="Z111" s="32"/>
      <c r="AA111" s="32"/>
      <c r="AB111" s="32"/>
      <c r="AC111" s="32"/>
      <c r="AD111" s="32"/>
      <c r="AE111" s="32"/>
      <c r="AF111" s="32"/>
      <c r="AG111" s="32"/>
      <c r="AH111" s="32"/>
      <c r="AI111" s="33"/>
      <c r="AJ111" s="31"/>
      <c r="AK111" s="32"/>
      <c r="AL111" s="32"/>
      <c r="AM111" s="33"/>
      <c r="AN111" s="31"/>
      <c r="AO111" s="32"/>
      <c r="AP111" s="32"/>
      <c r="AQ111" s="32"/>
      <c r="AR111" s="33"/>
      <c r="AS111" s="28"/>
      <c r="AT111" s="29"/>
      <c r="AU111" s="29"/>
      <c r="AV111" s="29"/>
      <c r="AW111" s="30"/>
      <c r="AX111" s="28"/>
      <c r="AY111" s="29"/>
      <c r="AZ111" s="29"/>
      <c r="BA111" s="29"/>
      <c r="BB111" s="30"/>
      <c r="BC111" s="28"/>
      <c r="BD111" s="29"/>
      <c r="BE111" s="29"/>
      <c r="BF111" s="29"/>
      <c r="BG111" s="30"/>
    </row>
    <row r="112" spans="1:59" ht="12.75" customHeight="1" hidden="1">
      <c r="A112" s="20"/>
      <c r="B112" s="21"/>
      <c r="C112" s="21"/>
      <c r="D112" s="21"/>
      <c r="E112" s="11"/>
      <c r="F112" s="34"/>
      <c r="G112" s="34"/>
      <c r="H112" s="34"/>
      <c r="I112" s="34"/>
      <c r="J112" s="11"/>
      <c r="K112" s="34"/>
      <c r="L112" s="34"/>
      <c r="M112" s="34"/>
      <c r="N112" s="34"/>
      <c r="O112" s="44"/>
      <c r="P112" s="44"/>
      <c r="Q112" s="44"/>
      <c r="R112" s="44"/>
      <c r="S112" s="44"/>
      <c r="T112" s="34"/>
      <c r="U112" s="34"/>
      <c r="V112" s="34"/>
      <c r="W112" s="41"/>
      <c r="X112" s="289"/>
      <c r="Y112" s="36"/>
      <c r="Z112" s="42"/>
      <c r="AA112" s="43"/>
      <c r="AB112" s="268"/>
      <c r="AC112" s="34"/>
      <c r="AD112" s="34"/>
      <c r="AE112" s="34"/>
      <c r="AF112" s="44"/>
      <c r="AG112" s="34"/>
      <c r="AH112" s="34"/>
      <c r="AI112" s="34"/>
      <c r="AJ112" s="34"/>
      <c r="AK112" s="34"/>
      <c r="AL112" s="34"/>
      <c r="AM112" s="41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 t="s">
        <v>51</v>
      </c>
      <c r="AY112" s="12" t="s">
        <v>52</v>
      </c>
      <c r="AZ112" s="12" t="s">
        <v>53</v>
      </c>
      <c r="BA112" s="12" t="s">
        <v>54</v>
      </c>
      <c r="BB112" s="12" t="s">
        <v>55</v>
      </c>
      <c r="BC112" s="12" t="s">
        <v>51</v>
      </c>
      <c r="BD112" s="12" t="s">
        <v>52</v>
      </c>
      <c r="BE112" s="12" t="s">
        <v>53</v>
      </c>
      <c r="BF112" s="12" t="s">
        <v>54</v>
      </c>
      <c r="BG112" s="12" t="s">
        <v>55</v>
      </c>
    </row>
    <row r="113" spans="1:59" ht="15" hidden="1">
      <c r="A113" s="20"/>
      <c r="B113" s="21"/>
      <c r="C113" s="21"/>
      <c r="D113" s="21"/>
      <c r="E113" s="20"/>
      <c r="F113" s="46"/>
      <c r="G113" s="46"/>
      <c r="H113" s="46"/>
      <c r="I113" s="46"/>
      <c r="J113" s="20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53"/>
      <c r="X113" s="47"/>
      <c r="Y113" s="54"/>
      <c r="Z113" s="55"/>
      <c r="AA113" s="56"/>
      <c r="AB113" s="268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53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</row>
    <row r="114" spans="1:59" ht="15">
      <c r="A114" s="20"/>
      <c r="B114" s="21"/>
      <c r="C114" s="21"/>
      <c r="D114" s="21"/>
      <c r="E114" s="20"/>
      <c r="F114" s="46"/>
      <c r="G114" s="46"/>
      <c r="H114" s="46"/>
      <c r="I114" s="46"/>
      <c r="J114" s="20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53"/>
      <c r="X114" s="47"/>
      <c r="Y114" s="54"/>
      <c r="Z114" s="55"/>
      <c r="AA114" s="56"/>
      <c r="AB114" s="268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53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</row>
    <row r="115" spans="1:59" ht="15">
      <c r="A115" s="20"/>
      <c r="B115" s="21"/>
      <c r="C115" s="21"/>
      <c r="D115" s="21"/>
      <c r="E115" s="20"/>
      <c r="F115" s="46"/>
      <c r="G115" s="46"/>
      <c r="H115" s="46"/>
      <c r="I115" s="46"/>
      <c r="J115" s="20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53"/>
      <c r="X115" s="47"/>
      <c r="Y115" s="54"/>
      <c r="Z115" s="55"/>
      <c r="AA115" s="56"/>
      <c r="AB115" s="268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53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</row>
    <row r="116" spans="1:59" ht="15" hidden="1">
      <c r="A116" s="58"/>
      <c r="B116" s="57"/>
      <c r="C116" s="57"/>
      <c r="D116" s="57"/>
      <c r="E116" s="58"/>
      <c r="F116" s="59"/>
      <c r="G116" s="59"/>
      <c r="H116" s="59"/>
      <c r="I116" s="59"/>
      <c r="J116" s="58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66"/>
      <c r="X116" s="60"/>
      <c r="Y116" s="67"/>
      <c r="Z116" s="68"/>
      <c r="AA116" s="69"/>
      <c r="AB116" s="273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66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</row>
    <row r="117" spans="1:63" ht="15" hidden="1">
      <c r="A117" s="132"/>
      <c r="B117" s="212"/>
      <c r="C117" s="213"/>
      <c r="D117" s="213"/>
      <c r="E117" s="214"/>
      <c r="F117" s="215"/>
      <c r="G117" s="215"/>
      <c r="H117" s="215"/>
      <c r="I117" s="216"/>
      <c r="J117" s="217"/>
      <c r="K117" s="157"/>
      <c r="L117" s="218"/>
      <c r="M117" s="157"/>
      <c r="N117" s="158"/>
      <c r="O117" s="219"/>
      <c r="P117" s="219"/>
      <c r="Q117" s="219"/>
      <c r="R117" s="219"/>
      <c r="S117" s="219"/>
      <c r="T117" s="156"/>
      <c r="U117" s="157"/>
      <c r="V117" s="157"/>
      <c r="W117" s="158"/>
      <c r="X117" s="219"/>
      <c r="Y117" s="217"/>
      <c r="Z117" s="220"/>
      <c r="AA117" s="220"/>
      <c r="AB117" s="220"/>
      <c r="AC117" s="157"/>
      <c r="AD117" s="157"/>
      <c r="AE117" s="221"/>
      <c r="AF117" s="222"/>
      <c r="AG117" s="223"/>
      <c r="AH117" s="223"/>
      <c r="AI117" s="224"/>
      <c r="AJ117" s="156"/>
      <c r="AK117" s="157"/>
      <c r="AL117" s="157"/>
      <c r="AM117" s="158"/>
      <c r="AN117" s="217"/>
      <c r="AO117" s="157"/>
      <c r="AP117" s="157"/>
      <c r="AQ117" s="157"/>
      <c r="AR117" s="158"/>
      <c r="AS117" s="224"/>
      <c r="AT117" s="223"/>
      <c r="AU117" s="223"/>
      <c r="AV117" s="223"/>
      <c r="AW117" s="225"/>
      <c r="AX117" s="156"/>
      <c r="AY117" s="157"/>
      <c r="AZ117" s="157"/>
      <c r="BA117" s="157"/>
      <c r="BB117" s="158"/>
      <c r="BC117" s="156"/>
      <c r="BD117" s="157"/>
      <c r="BE117" s="157"/>
      <c r="BF117" s="157"/>
      <c r="BG117" s="158"/>
      <c r="BH117" s="86"/>
      <c r="BI117" s="86"/>
      <c r="BJ117" s="86"/>
      <c r="BK117" s="86"/>
    </row>
    <row r="118" spans="1:63" ht="15" hidden="1">
      <c r="A118" s="110"/>
      <c r="B118" s="172"/>
      <c r="C118" s="162"/>
      <c r="D118" s="162"/>
      <c r="E118" s="226"/>
      <c r="F118" s="174"/>
      <c r="G118" s="160"/>
      <c r="H118" s="174"/>
      <c r="I118" s="176"/>
      <c r="J118" s="178"/>
      <c r="K118" s="160"/>
      <c r="L118" s="160"/>
      <c r="M118" s="160"/>
      <c r="N118" s="163"/>
      <c r="O118" s="227"/>
      <c r="P118" s="227"/>
      <c r="Q118" s="227"/>
      <c r="R118" s="227"/>
      <c r="S118" s="227"/>
      <c r="T118" s="159"/>
      <c r="U118" s="160"/>
      <c r="V118" s="160"/>
      <c r="W118" s="163"/>
      <c r="X118" s="228"/>
      <c r="Y118" s="229"/>
      <c r="Z118" s="179"/>
      <c r="AA118" s="179"/>
      <c r="AB118" s="179"/>
      <c r="AC118" s="160"/>
      <c r="AD118" s="160"/>
      <c r="AE118" s="180"/>
      <c r="AF118" s="180"/>
      <c r="AG118" s="160"/>
      <c r="AH118" s="160"/>
      <c r="AI118" s="224"/>
      <c r="AJ118" s="159"/>
      <c r="AK118" s="160"/>
      <c r="AL118" s="160"/>
      <c r="AM118" s="163"/>
      <c r="AN118" s="178"/>
      <c r="AO118" s="160"/>
      <c r="AP118" s="160"/>
      <c r="AQ118" s="160"/>
      <c r="AR118" s="163"/>
      <c r="AS118" s="159"/>
      <c r="AT118" s="160"/>
      <c r="AU118" s="160"/>
      <c r="AV118" s="160"/>
      <c r="AW118" s="163"/>
      <c r="AX118" s="159">
        <f aca="true" t="shared" si="113" ref="AX118:AX127">AX84</f>
        <v>0</v>
      </c>
      <c r="AY118" s="159">
        <f aca="true" t="shared" si="114" ref="AY118:AY127">AY84</f>
        <v>0</v>
      </c>
      <c r="AZ118" s="159">
        <f aca="true" t="shared" si="115" ref="AZ118:AZ127">AZ84</f>
        <v>0</v>
      </c>
      <c r="BA118" s="159">
        <f aca="true" t="shared" si="116" ref="BA118:BA127">BA84</f>
        <v>0</v>
      </c>
      <c r="BB118" s="159">
        <f aca="true" t="shared" si="117" ref="BB118:BB127">BB84</f>
        <v>0</v>
      </c>
      <c r="BC118" s="159">
        <f aca="true" t="shared" si="118" ref="BC118:BC127">BC84</f>
        <v>0</v>
      </c>
      <c r="BD118" s="159">
        <f aca="true" t="shared" si="119" ref="BD118:BD127">BD84</f>
        <v>0</v>
      </c>
      <c r="BE118" s="159">
        <f aca="true" t="shared" si="120" ref="BE118:BE127">BE84</f>
        <v>0</v>
      </c>
      <c r="BF118" s="159">
        <f aca="true" t="shared" si="121" ref="BF118:BF127">BF84</f>
        <v>0</v>
      </c>
      <c r="BG118" s="159">
        <f aca="true" t="shared" si="122" ref="BG118:BG127">BG84</f>
        <v>0</v>
      </c>
      <c r="BH118" s="86"/>
      <c r="BI118" s="86"/>
      <c r="BJ118" s="86"/>
      <c r="BK118" s="86"/>
    </row>
    <row r="119" spans="1:63" ht="15" hidden="1">
      <c r="A119" s="110"/>
      <c r="B119" s="172"/>
      <c r="C119" s="162"/>
      <c r="D119" s="162"/>
      <c r="E119" s="226"/>
      <c r="F119" s="174"/>
      <c r="G119" s="160"/>
      <c r="H119" s="174"/>
      <c r="I119" s="176"/>
      <c r="J119" s="178"/>
      <c r="K119" s="160"/>
      <c r="L119" s="160"/>
      <c r="M119" s="160"/>
      <c r="N119" s="163"/>
      <c r="O119" s="227"/>
      <c r="P119" s="227"/>
      <c r="Q119" s="227"/>
      <c r="R119" s="227"/>
      <c r="S119" s="227"/>
      <c r="T119" s="159"/>
      <c r="U119" s="160"/>
      <c r="V119" s="160"/>
      <c r="W119" s="163"/>
      <c r="X119" s="228"/>
      <c r="Y119" s="229"/>
      <c r="Z119" s="179"/>
      <c r="AA119" s="179"/>
      <c r="AB119" s="179"/>
      <c r="AC119" s="160"/>
      <c r="AD119" s="160"/>
      <c r="AE119" s="180"/>
      <c r="AF119" s="180"/>
      <c r="AG119" s="160"/>
      <c r="AH119" s="160"/>
      <c r="AI119" s="224"/>
      <c r="AJ119" s="159"/>
      <c r="AK119" s="160"/>
      <c r="AL119" s="160"/>
      <c r="AM119" s="163"/>
      <c r="AN119" s="178"/>
      <c r="AO119" s="160"/>
      <c r="AP119" s="160"/>
      <c r="AQ119" s="160"/>
      <c r="AR119" s="163"/>
      <c r="AS119" s="159"/>
      <c r="AT119" s="160"/>
      <c r="AU119" s="160"/>
      <c r="AV119" s="160"/>
      <c r="AW119" s="163"/>
      <c r="AX119" s="159">
        <f t="shared" si="113"/>
        <v>0</v>
      </c>
      <c r="AY119" s="159">
        <f t="shared" si="114"/>
        <v>0</v>
      </c>
      <c r="AZ119" s="159">
        <f t="shared" si="115"/>
        <v>0</v>
      </c>
      <c r="BA119" s="159">
        <f t="shared" si="116"/>
        <v>0</v>
      </c>
      <c r="BB119" s="159">
        <f t="shared" si="117"/>
        <v>0</v>
      </c>
      <c r="BC119" s="159">
        <f t="shared" si="118"/>
        <v>0</v>
      </c>
      <c r="BD119" s="159">
        <f t="shared" si="119"/>
        <v>0</v>
      </c>
      <c r="BE119" s="159">
        <f t="shared" si="120"/>
        <v>0</v>
      </c>
      <c r="BF119" s="159">
        <f t="shared" si="121"/>
        <v>0</v>
      </c>
      <c r="BG119" s="159">
        <f t="shared" si="122"/>
        <v>0</v>
      </c>
      <c r="BH119" s="86"/>
      <c r="BI119" s="86"/>
      <c r="BJ119" s="86"/>
      <c r="BK119" s="86"/>
    </row>
    <row r="120" spans="1:63" ht="15" hidden="1">
      <c r="A120" s="110"/>
      <c r="B120" s="172"/>
      <c r="C120" s="162"/>
      <c r="D120" s="162"/>
      <c r="E120" s="226"/>
      <c r="F120" s="174"/>
      <c r="G120" s="160"/>
      <c r="H120" s="174"/>
      <c r="I120" s="176"/>
      <c r="J120" s="178"/>
      <c r="K120" s="160"/>
      <c r="L120" s="160"/>
      <c r="M120" s="160"/>
      <c r="N120" s="163"/>
      <c r="O120" s="227"/>
      <c r="P120" s="227"/>
      <c r="Q120" s="227"/>
      <c r="R120" s="227"/>
      <c r="S120" s="227"/>
      <c r="T120" s="159"/>
      <c r="U120" s="160"/>
      <c r="V120" s="160"/>
      <c r="W120" s="163"/>
      <c r="X120" s="228"/>
      <c r="Y120" s="229"/>
      <c r="Z120" s="179"/>
      <c r="AA120" s="179"/>
      <c r="AB120" s="179"/>
      <c r="AC120" s="160"/>
      <c r="AD120" s="160"/>
      <c r="AE120" s="180"/>
      <c r="AF120" s="180"/>
      <c r="AG120" s="160"/>
      <c r="AH120" s="160"/>
      <c r="AI120" s="224"/>
      <c r="AJ120" s="159"/>
      <c r="AK120" s="160"/>
      <c r="AL120" s="160"/>
      <c r="AM120" s="163"/>
      <c r="AN120" s="178"/>
      <c r="AO120" s="160"/>
      <c r="AP120" s="160"/>
      <c r="AQ120" s="160"/>
      <c r="AR120" s="163"/>
      <c r="AS120" s="159"/>
      <c r="AT120" s="160"/>
      <c r="AU120" s="160"/>
      <c r="AV120" s="160"/>
      <c r="AW120" s="163"/>
      <c r="AX120" s="159">
        <f t="shared" si="113"/>
        <v>0</v>
      </c>
      <c r="AY120" s="159">
        <f t="shared" si="114"/>
        <v>0</v>
      </c>
      <c r="AZ120" s="159">
        <f t="shared" si="115"/>
        <v>0</v>
      </c>
      <c r="BA120" s="159">
        <f t="shared" si="116"/>
        <v>0</v>
      </c>
      <c r="BB120" s="159">
        <f t="shared" si="117"/>
        <v>0</v>
      </c>
      <c r="BC120" s="159">
        <f t="shared" si="118"/>
        <v>0</v>
      </c>
      <c r="BD120" s="159">
        <f t="shared" si="119"/>
        <v>0</v>
      </c>
      <c r="BE120" s="159">
        <f t="shared" si="120"/>
        <v>0</v>
      </c>
      <c r="BF120" s="159">
        <f t="shared" si="121"/>
        <v>0</v>
      </c>
      <c r="BG120" s="159">
        <f t="shared" si="122"/>
        <v>0</v>
      </c>
      <c r="BH120" s="86"/>
      <c r="BI120" s="86"/>
      <c r="BJ120" s="86"/>
      <c r="BK120" s="86"/>
    </row>
    <row r="121" spans="1:63" ht="15" hidden="1">
      <c r="A121" s="110"/>
      <c r="B121" s="172"/>
      <c r="C121" s="162"/>
      <c r="D121" s="162"/>
      <c r="E121" s="226"/>
      <c r="F121" s="174"/>
      <c r="G121" s="160"/>
      <c r="H121" s="174"/>
      <c r="I121" s="176"/>
      <c r="J121" s="178"/>
      <c r="K121" s="160"/>
      <c r="L121" s="160"/>
      <c r="M121" s="160"/>
      <c r="N121" s="163"/>
      <c r="O121" s="227"/>
      <c r="P121" s="227"/>
      <c r="Q121" s="227"/>
      <c r="R121" s="227"/>
      <c r="S121" s="227"/>
      <c r="T121" s="159"/>
      <c r="U121" s="160"/>
      <c r="V121" s="160"/>
      <c r="W121" s="163"/>
      <c r="X121" s="228"/>
      <c r="Y121" s="229"/>
      <c r="Z121" s="179"/>
      <c r="AA121" s="179"/>
      <c r="AB121" s="179"/>
      <c r="AC121" s="160"/>
      <c r="AD121" s="160"/>
      <c r="AE121" s="180"/>
      <c r="AF121" s="180"/>
      <c r="AG121" s="160"/>
      <c r="AH121" s="160"/>
      <c r="AI121" s="224"/>
      <c r="AJ121" s="159"/>
      <c r="AK121" s="160"/>
      <c r="AL121" s="160"/>
      <c r="AM121" s="163"/>
      <c r="AN121" s="178"/>
      <c r="AO121" s="160"/>
      <c r="AP121" s="160"/>
      <c r="AQ121" s="160"/>
      <c r="AR121" s="163"/>
      <c r="AS121" s="159"/>
      <c r="AT121" s="160"/>
      <c r="AU121" s="160"/>
      <c r="AV121" s="160"/>
      <c r="AW121" s="163"/>
      <c r="AX121" s="159">
        <f t="shared" si="113"/>
        <v>0</v>
      </c>
      <c r="AY121" s="159">
        <f t="shared" si="114"/>
        <v>0</v>
      </c>
      <c r="AZ121" s="159">
        <f t="shared" si="115"/>
        <v>0</v>
      </c>
      <c r="BA121" s="159">
        <f t="shared" si="116"/>
        <v>0</v>
      </c>
      <c r="BB121" s="159">
        <f t="shared" si="117"/>
        <v>0</v>
      </c>
      <c r="BC121" s="159">
        <f t="shared" si="118"/>
        <v>0</v>
      </c>
      <c r="BD121" s="159">
        <f t="shared" si="119"/>
        <v>0</v>
      </c>
      <c r="BE121" s="159">
        <f t="shared" si="120"/>
        <v>0</v>
      </c>
      <c r="BF121" s="159">
        <f t="shared" si="121"/>
        <v>0</v>
      </c>
      <c r="BG121" s="159">
        <f t="shared" si="122"/>
        <v>0</v>
      </c>
      <c r="BH121" s="86"/>
      <c r="BI121" s="86"/>
      <c r="BJ121" s="86"/>
      <c r="BK121" s="86"/>
    </row>
    <row r="122" spans="1:63" ht="15" hidden="1">
      <c r="A122" s="110"/>
      <c r="B122" s="172"/>
      <c r="C122" s="162"/>
      <c r="D122" s="162"/>
      <c r="E122" s="226"/>
      <c r="F122" s="174"/>
      <c r="G122" s="160"/>
      <c r="H122" s="174"/>
      <c r="I122" s="176"/>
      <c r="J122" s="178"/>
      <c r="K122" s="160"/>
      <c r="L122" s="160"/>
      <c r="M122" s="160"/>
      <c r="N122" s="163"/>
      <c r="O122" s="227"/>
      <c r="P122" s="227"/>
      <c r="Q122" s="227"/>
      <c r="R122" s="227"/>
      <c r="S122" s="227"/>
      <c r="T122" s="159"/>
      <c r="U122" s="160"/>
      <c r="V122" s="160"/>
      <c r="W122" s="163"/>
      <c r="X122" s="228"/>
      <c r="Y122" s="229"/>
      <c r="Z122" s="179"/>
      <c r="AA122" s="179"/>
      <c r="AB122" s="179"/>
      <c r="AC122" s="160"/>
      <c r="AD122" s="160"/>
      <c r="AE122" s="180"/>
      <c r="AF122" s="180"/>
      <c r="AG122" s="160"/>
      <c r="AH122" s="160"/>
      <c r="AI122" s="224"/>
      <c r="AJ122" s="159"/>
      <c r="AK122" s="160"/>
      <c r="AL122" s="160"/>
      <c r="AM122" s="163"/>
      <c r="AN122" s="178"/>
      <c r="AO122" s="160"/>
      <c r="AP122" s="160"/>
      <c r="AQ122" s="160"/>
      <c r="AR122" s="163"/>
      <c r="AS122" s="159"/>
      <c r="AT122" s="160"/>
      <c r="AU122" s="160"/>
      <c r="AV122" s="160"/>
      <c r="AW122" s="163"/>
      <c r="AX122" s="159">
        <f t="shared" si="113"/>
        <v>0</v>
      </c>
      <c r="AY122" s="159">
        <f t="shared" si="114"/>
        <v>0</v>
      </c>
      <c r="AZ122" s="159">
        <f t="shared" si="115"/>
        <v>0</v>
      </c>
      <c r="BA122" s="159">
        <f t="shared" si="116"/>
        <v>0</v>
      </c>
      <c r="BB122" s="159">
        <f t="shared" si="117"/>
        <v>0</v>
      </c>
      <c r="BC122" s="159">
        <f t="shared" si="118"/>
        <v>0</v>
      </c>
      <c r="BD122" s="159">
        <f t="shared" si="119"/>
        <v>0</v>
      </c>
      <c r="BE122" s="159">
        <f t="shared" si="120"/>
        <v>0</v>
      </c>
      <c r="BF122" s="159">
        <f t="shared" si="121"/>
        <v>0</v>
      </c>
      <c r="BG122" s="159">
        <f t="shared" si="122"/>
        <v>0</v>
      </c>
      <c r="BH122" s="86"/>
      <c r="BI122" s="86"/>
      <c r="BJ122" s="86"/>
      <c r="BK122" s="86"/>
    </row>
    <row r="123" spans="1:63" ht="15" hidden="1">
      <c r="A123" s="110"/>
      <c r="B123" s="172"/>
      <c r="C123" s="162"/>
      <c r="D123" s="162"/>
      <c r="E123" s="226"/>
      <c r="F123" s="174"/>
      <c r="G123" s="160"/>
      <c r="H123" s="174"/>
      <c r="I123" s="176"/>
      <c r="J123" s="178"/>
      <c r="K123" s="160"/>
      <c r="L123" s="160"/>
      <c r="M123" s="160"/>
      <c r="N123" s="163"/>
      <c r="O123" s="227"/>
      <c r="P123" s="227"/>
      <c r="Q123" s="227"/>
      <c r="R123" s="227"/>
      <c r="S123" s="227"/>
      <c r="T123" s="159"/>
      <c r="U123" s="160"/>
      <c r="V123" s="160"/>
      <c r="W123" s="163"/>
      <c r="X123" s="228"/>
      <c r="Y123" s="229"/>
      <c r="Z123" s="179"/>
      <c r="AA123" s="179"/>
      <c r="AB123" s="179"/>
      <c r="AC123" s="160"/>
      <c r="AD123" s="160"/>
      <c r="AE123" s="180"/>
      <c r="AF123" s="180"/>
      <c r="AG123" s="160"/>
      <c r="AH123" s="160"/>
      <c r="AI123" s="224"/>
      <c r="AJ123" s="159"/>
      <c r="AK123" s="160"/>
      <c r="AL123" s="160"/>
      <c r="AM123" s="163"/>
      <c r="AN123" s="178"/>
      <c r="AO123" s="160"/>
      <c r="AP123" s="160"/>
      <c r="AQ123" s="160"/>
      <c r="AR123" s="163"/>
      <c r="AS123" s="159"/>
      <c r="AT123" s="160"/>
      <c r="AU123" s="160"/>
      <c r="AV123" s="160"/>
      <c r="AW123" s="163"/>
      <c r="AX123" s="159">
        <f t="shared" si="113"/>
        <v>0</v>
      </c>
      <c r="AY123" s="159">
        <f t="shared" si="114"/>
        <v>0</v>
      </c>
      <c r="AZ123" s="159">
        <f t="shared" si="115"/>
        <v>0</v>
      </c>
      <c r="BA123" s="159">
        <f t="shared" si="116"/>
        <v>0</v>
      </c>
      <c r="BB123" s="159">
        <f t="shared" si="117"/>
        <v>0</v>
      </c>
      <c r="BC123" s="159">
        <f t="shared" si="118"/>
        <v>0</v>
      </c>
      <c r="BD123" s="159">
        <f t="shared" si="119"/>
        <v>0</v>
      </c>
      <c r="BE123" s="159">
        <f t="shared" si="120"/>
        <v>0</v>
      </c>
      <c r="BF123" s="159">
        <f t="shared" si="121"/>
        <v>0</v>
      </c>
      <c r="BG123" s="159">
        <f t="shared" si="122"/>
        <v>0</v>
      </c>
      <c r="BH123" s="86"/>
      <c r="BI123" s="86"/>
      <c r="BJ123" s="86"/>
      <c r="BK123" s="86"/>
    </row>
    <row r="124" spans="1:63" ht="15" hidden="1">
      <c r="A124" s="110"/>
      <c r="B124" s="172"/>
      <c r="C124" s="162"/>
      <c r="D124" s="162"/>
      <c r="E124" s="226"/>
      <c r="F124" s="174"/>
      <c r="G124" s="160"/>
      <c r="H124" s="174"/>
      <c r="I124" s="176"/>
      <c r="J124" s="178"/>
      <c r="K124" s="160"/>
      <c r="L124" s="160"/>
      <c r="M124" s="160"/>
      <c r="N124" s="163"/>
      <c r="O124" s="227"/>
      <c r="P124" s="227"/>
      <c r="Q124" s="227"/>
      <c r="R124" s="227"/>
      <c r="S124" s="227"/>
      <c r="T124" s="159"/>
      <c r="U124" s="160"/>
      <c r="V124" s="160"/>
      <c r="W124" s="163"/>
      <c r="X124" s="228"/>
      <c r="Y124" s="229"/>
      <c r="Z124" s="179"/>
      <c r="AA124" s="179"/>
      <c r="AB124" s="179"/>
      <c r="AC124" s="160"/>
      <c r="AD124" s="160"/>
      <c r="AE124" s="180"/>
      <c r="AF124" s="180"/>
      <c r="AG124" s="160"/>
      <c r="AH124" s="160"/>
      <c r="AI124" s="224"/>
      <c r="AJ124" s="159"/>
      <c r="AK124" s="160"/>
      <c r="AL124" s="160"/>
      <c r="AM124" s="163"/>
      <c r="AN124" s="178"/>
      <c r="AO124" s="160"/>
      <c r="AP124" s="160"/>
      <c r="AQ124" s="160"/>
      <c r="AR124" s="163"/>
      <c r="AS124" s="159"/>
      <c r="AT124" s="160"/>
      <c r="AU124" s="160"/>
      <c r="AV124" s="160"/>
      <c r="AW124" s="163"/>
      <c r="AX124" s="159">
        <f t="shared" si="113"/>
        <v>0</v>
      </c>
      <c r="AY124" s="159">
        <f t="shared" si="114"/>
        <v>0</v>
      </c>
      <c r="AZ124" s="159">
        <f t="shared" si="115"/>
        <v>0</v>
      </c>
      <c r="BA124" s="159">
        <f t="shared" si="116"/>
        <v>0</v>
      </c>
      <c r="BB124" s="159">
        <f t="shared" si="117"/>
        <v>0</v>
      </c>
      <c r="BC124" s="159">
        <f t="shared" si="118"/>
        <v>0</v>
      </c>
      <c r="BD124" s="159">
        <f t="shared" si="119"/>
        <v>0</v>
      </c>
      <c r="BE124" s="159">
        <f t="shared" si="120"/>
        <v>0</v>
      </c>
      <c r="BF124" s="159">
        <f t="shared" si="121"/>
        <v>0</v>
      </c>
      <c r="BG124" s="159">
        <f t="shared" si="122"/>
        <v>0</v>
      </c>
      <c r="BH124" s="86"/>
      <c r="BI124" s="86"/>
      <c r="BJ124" s="86"/>
      <c r="BK124" s="86"/>
    </row>
    <row r="125" spans="1:63" ht="15" hidden="1">
      <c r="A125" s="110"/>
      <c r="B125" s="172"/>
      <c r="C125" s="162"/>
      <c r="D125" s="162"/>
      <c r="E125" s="226"/>
      <c r="F125" s="174"/>
      <c r="G125" s="174"/>
      <c r="H125" s="174"/>
      <c r="I125" s="176"/>
      <c r="J125" s="178"/>
      <c r="K125" s="160"/>
      <c r="L125" s="160"/>
      <c r="M125" s="160"/>
      <c r="N125" s="163"/>
      <c r="O125" s="227"/>
      <c r="P125" s="227"/>
      <c r="Q125" s="227"/>
      <c r="R125" s="227"/>
      <c r="S125" s="227"/>
      <c r="T125" s="159"/>
      <c r="U125" s="160"/>
      <c r="V125" s="160"/>
      <c r="W125" s="163"/>
      <c r="X125" s="228"/>
      <c r="Y125" s="229"/>
      <c r="Z125" s="179"/>
      <c r="AA125" s="179"/>
      <c r="AB125" s="179"/>
      <c r="AC125" s="160"/>
      <c r="AD125" s="160"/>
      <c r="AE125" s="180"/>
      <c r="AF125" s="180"/>
      <c r="AG125" s="160"/>
      <c r="AH125" s="160"/>
      <c r="AI125" s="224"/>
      <c r="AJ125" s="159"/>
      <c r="AK125" s="160"/>
      <c r="AL125" s="160"/>
      <c r="AM125" s="163"/>
      <c r="AN125" s="178"/>
      <c r="AO125" s="160"/>
      <c r="AP125" s="160"/>
      <c r="AQ125" s="160"/>
      <c r="AR125" s="163"/>
      <c r="AS125" s="159"/>
      <c r="AT125" s="160"/>
      <c r="AU125" s="160"/>
      <c r="AV125" s="160"/>
      <c r="AW125" s="163"/>
      <c r="AX125" s="159">
        <f t="shared" si="113"/>
        <v>0</v>
      </c>
      <c r="AY125" s="159">
        <f t="shared" si="114"/>
        <v>0</v>
      </c>
      <c r="AZ125" s="159">
        <f t="shared" si="115"/>
        <v>0</v>
      </c>
      <c r="BA125" s="159">
        <f t="shared" si="116"/>
        <v>0</v>
      </c>
      <c r="BB125" s="159">
        <f t="shared" si="117"/>
        <v>0</v>
      </c>
      <c r="BC125" s="159">
        <f t="shared" si="118"/>
        <v>0</v>
      </c>
      <c r="BD125" s="159">
        <f t="shared" si="119"/>
        <v>0</v>
      </c>
      <c r="BE125" s="159">
        <f t="shared" si="120"/>
        <v>0</v>
      </c>
      <c r="BF125" s="159">
        <f t="shared" si="121"/>
        <v>0</v>
      </c>
      <c r="BG125" s="159">
        <f t="shared" si="122"/>
        <v>0</v>
      </c>
      <c r="BH125" s="86"/>
      <c r="BI125" s="86"/>
      <c r="BJ125" s="86"/>
      <c r="BK125" s="86"/>
    </row>
    <row r="126" spans="1:63" ht="15" hidden="1">
      <c r="A126" s="110"/>
      <c r="B126" s="172"/>
      <c r="C126" s="162"/>
      <c r="D126" s="162"/>
      <c r="E126" s="226"/>
      <c r="F126" s="174"/>
      <c r="G126" s="174"/>
      <c r="H126" s="174"/>
      <c r="I126" s="176"/>
      <c r="J126" s="178"/>
      <c r="K126" s="160"/>
      <c r="L126" s="160"/>
      <c r="M126" s="160"/>
      <c r="N126" s="163"/>
      <c r="O126" s="227"/>
      <c r="P126" s="227"/>
      <c r="Q126" s="227"/>
      <c r="R126" s="227"/>
      <c r="S126" s="227"/>
      <c r="T126" s="159"/>
      <c r="U126" s="160"/>
      <c r="V126" s="160"/>
      <c r="W126" s="160"/>
      <c r="X126" s="228"/>
      <c r="Y126" s="229"/>
      <c r="Z126" s="179"/>
      <c r="AA126" s="179"/>
      <c r="AB126" s="179"/>
      <c r="AC126" s="160"/>
      <c r="AD126" s="160"/>
      <c r="AE126" s="180"/>
      <c r="AF126" s="180"/>
      <c r="AG126" s="160"/>
      <c r="AH126" s="160"/>
      <c r="AI126" s="224"/>
      <c r="AJ126" s="159"/>
      <c r="AK126" s="160"/>
      <c r="AL126" s="160"/>
      <c r="AM126" s="160"/>
      <c r="AN126" s="160"/>
      <c r="AO126" s="160"/>
      <c r="AP126" s="160"/>
      <c r="AQ126" s="160"/>
      <c r="AR126" s="160"/>
      <c r="AS126" s="160"/>
      <c r="AT126" s="160"/>
      <c r="AU126" s="160"/>
      <c r="AV126" s="160"/>
      <c r="AW126" s="160"/>
      <c r="AX126" s="159">
        <f t="shared" si="113"/>
        <v>0</v>
      </c>
      <c r="AY126" s="159">
        <f t="shared" si="114"/>
        <v>0</v>
      </c>
      <c r="AZ126" s="159">
        <f t="shared" si="115"/>
        <v>0</v>
      </c>
      <c r="BA126" s="159">
        <f t="shared" si="116"/>
        <v>0</v>
      </c>
      <c r="BB126" s="159">
        <f t="shared" si="117"/>
        <v>0</v>
      </c>
      <c r="BC126" s="159">
        <f t="shared" si="118"/>
        <v>0</v>
      </c>
      <c r="BD126" s="159">
        <f t="shared" si="119"/>
        <v>0</v>
      </c>
      <c r="BE126" s="159">
        <f t="shared" si="120"/>
        <v>0</v>
      </c>
      <c r="BF126" s="159">
        <f t="shared" si="121"/>
        <v>0</v>
      </c>
      <c r="BG126" s="159">
        <f t="shared" si="122"/>
        <v>0</v>
      </c>
      <c r="BH126" s="86"/>
      <c r="BI126" s="86"/>
      <c r="BJ126" s="86"/>
      <c r="BK126" s="86"/>
    </row>
    <row r="127" spans="1:63" ht="15" hidden="1">
      <c r="A127" s="134"/>
      <c r="B127" s="172"/>
      <c r="C127" s="162"/>
      <c r="D127" s="162"/>
      <c r="E127" s="226"/>
      <c r="F127" s="174"/>
      <c r="G127" s="160"/>
      <c r="H127" s="174"/>
      <c r="I127" s="176"/>
      <c r="J127" s="178"/>
      <c r="K127" s="160"/>
      <c r="L127" s="160"/>
      <c r="M127" s="160"/>
      <c r="N127" s="160"/>
      <c r="O127" s="159"/>
      <c r="P127" s="159"/>
      <c r="Q127" s="159"/>
      <c r="R127" s="159"/>
      <c r="S127" s="159"/>
      <c r="T127" s="159"/>
      <c r="U127" s="160"/>
      <c r="V127" s="160"/>
      <c r="W127" s="160"/>
      <c r="X127" s="224"/>
      <c r="Y127" s="229"/>
      <c r="Z127" s="179"/>
      <c r="AA127" s="179"/>
      <c r="AB127" s="179"/>
      <c r="AC127" s="160"/>
      <c r="AD127" s="160"/>
      <c r="AE127" s="180"/>
      <c r="AF127" s="180"/>
      <c r="AG127" s="160"/>
      <c r="AH127" s="160"/>
      <c r="AI127" s="224"/>
      <c r="AJ127" s="159"/>
      <c r="AK127" s="160"/>
      <c r="AL127" s="160"/>
      <c r="AM127" s="160"/>
      <c r="AN127" s="160"/>
      <c r="AO127" s="160"/>
      <c r="AP127" s="160"/>
      <c r="AQ127" s="160"/>
      <c r="AR127" s="160"/>
      <c r="AS127" s="160"/>
      <c r="AT127" s="160"/>
      <c r="AU127" s="160"/>
      <c r="AV127" s="160"/>
      <c r="AW127" s="160"/>
      <c r="AX127" s="159">
        <f t="shared" si="113"/>
        <v>0</v>
      </c>
      <c r="AY127" s="159">
        <f t="shared" si="114"/>
        <v>0</v>
      </c>
      <c r="AZ127" s="159">
        <f t="shared" si="115"/>
        <v>0</v>
      </c>
      <c r="BA127" s="159">
        <f t="shared" si="116"/>
        <v>0</v>
      </c>
      <c r="BB127" s="159">
        <f t="shared" si="117"/>
        <v>0</v>
      </c>
      <c r="BC127" s="159">
        <f t="shared" si="118"/>
        <v>0</v>
      </c>
      <c r="BD127" s="159">
        <f t="shared" si="119"/>
        <v>0</v>
      </c>
      <c r="BE127" s="159">
        <f t="shared" si="120"/>
        <v>0</v>
      </c>
      <c r="BF127" s="159">
        <f t="shared" si="121"/>
        <v>0</v>
      </c>
      <c r="BG127" s="159">
        <f t="shared" si="122"/>
        <v>0</v>
      </c>
      <c r="BH127" s="86"/>
      <c r="BI127" s="86"/>
      <c r="BJ127" s="86"/>
      <c r="BK127" s="86"/>
    </row>
    <row r="128" spans="1:63" ht="15" hidden="1">
      <c r="A128" s="134"/>
      <c r="B128" s="172"/>
      <c r="C128" s="162"/>
      <c r="D128" s="162"/>
      <c r="E128" s="226"/>
      <c r="F128" s="174"/>
      <c r="G128" s="174"/>
      <c r="H128" s="174"/>
      <c r="I128" s="176"/>
      <c r="J128" s="173"/>
      <c r="K128" s="174"/>
      <c r="L128" s="174"/>
      <c r="M128" s="174"/>
      <c r="N128" s="175"/>
      <c r="O128" s="177"/>
      <c r="P128" s="177"/>
      <c r="Q128" s="177"/>
      <c r="R128" s="177"/>
      <c r="S128" s="177"/>
      <c r="T128" s="159"/>
      <c r="U128" s="160"/>
      <c r="V128" s="160"/>
      <c r="W128" s="163"/>
      <c r="X128" s="177"/>
      <c r="Y128" s="178"/>
      <c r="Z128" s="179"/>
      <c r="AA128" s="179"/>
      <c r="AB128" s="179"/>
      <c r="AC128" s="160"/>
      <c r="AD128" s="160"/>
      <c r="AE128" s="180"/>
      <c r="AF128" s="180"/>
      <c r="AG128" s="160"/>
      <c r="AH128" s="160"/>
      <c r="AI128" s="159"/>
      <c r="AJ128" s="159"/>
      <c r="AK128" s="160"/>
      <c r="AL128" s="160"/>
      <c r="AM128" s="163"/>
      <c r="AN128" s="178"/>
      <c r="AO128" s="160"/>
      <c r="AP128" s="160"/>
      <c r="AQ128" s="160"/>
      <c r="AR128" s="163"/>
      <c r="AS128" s="159"/>
      <c r="AT128" s="160"/>
      <c r="AU128" s="160"/>
      <c r="AV128" s="160"/>
      <c r="AW128" s="163"/>
      <c r="AX128" s="159" t="e">
        <f aca="true" t="shared" si="123" ref="AX128:AX135">"#REF!"</f>
        <v>#REF!</v>
      </c>
      <c r="AY128" s="159" t="e">
        <f aca="true" t="shared" si="124" ref="AY128:AY135">"#REF!"</f>
        <v>#REF!</v>
      </c>
      <c r="AZ128" s="159" t="e">
        <f aca="true" t="shared" si="125" ref="AZ128:AZ135">"#REF!"</f>
        <v>#REF!</v>
      </c>
      <c r="BA128" s="159" t="e">
        <f aca="true" t="shared" si="126" ref="BA128:BA135">"#REF!"</f>
        <v>#REF!</v>
      </c>
      <c r="BB128" s="159" t="e">
        <f aca="true" t="shared" si="127" ref="BB128:BB135">"#REF!"</f>
        <v>#REF!</v>
      </c>
      <c r="BC128" s="159" t="e">
        <f aca="true" t="shared" si="128" ref="BC128:BC135">"#REF!"</f>
        <v>#REF!</v>
      </c>
      <c r="BD128" s="159" t="e">
        <f aca="true" t="shared" si="129" ref="BD128:BD135">"#REF!"</f>
        <v>#REF!</v>
      </c>
      <c r="BE128" s="159" t="e">
        <f aca="true" t="shared" si="130" ref="BE128:BE135">"#REF!"</f>
        <v>#REF!</v>
      </c>
      <c r="BF128" s="159" t="e">
        <f aca="true" t="shared" si="131" ref="BF128:BF135">"#REF!"</f>
        <v>#REF!</v>
      </c>
      <c r="BG128" s="159" t="e">
        <f aca="true" t="shared" si="132" ref="BG128:BG135">"#REF!"</f>
        <v>#REF!</v>
      </c>
      <c r="BH128" s="86"/>
      <c r="BI128" s="86"/>
      <c r="BJ128" s="86"/>
      <c r="BK128" s="86"/>
    </row>
    <row r="129" spans="1:63" ht="15" hidden="1">
      <c r="A129" s="134"/>
      <c r="B129" s="172"/>
      <c r="C129" s="162"/>
      <c r="D129" s="162"/>
      <c r="E129" s="226"/>
      <c r="F129" s="174"/>
      <c r="G129" s="174"/>
      <c r="H129" s="174"/>
      <c r="I129" s="176"/>
      <c r="J129" s="178"/>
      <c r="K129" s="160"/>
      <c r="L129" s="174"/>
      <c r="M129" s="174"/>
      <c r="N129" s="175"/>
      <c r="O129" s="177"/>
      <c r="P129" s="177"/>
      <c r="Q129" s="177"/>
      <c r="R129" s="177"/>
      <c r="S129" s="177"/>
      <c r="T129" s="159"/>
      <c r="U129" s="160"/>
      <c r="V129" s="160"/>
      <c r="W129" s="163"/>
      <c r="X129" s="177"/>
      <c r="Y129" s="178"/>
      <c r="Z129" s="179"/>
      <c r="AA129" s="179"/>
      <c r="AB129" s="179"/>
      <c r="AC129" s="160"/>
      <c r="AD129" s="160"/>
      <c r="AE129" s="180"/>
      <c r="AF129" s="180"/>
      <c r="AG129" s="160"/>
      <c r="AH129" s="160"/>
      <c r="AI129" s="159"/>
      <c r="AJ129" s="159"/>
      <c r="AK129" s="160"/>
      <c r="AL129" s="160"/>
      <c r="AM129" s="163"/>
      <c r="AN129" s="178"/>
      <c r="AO129" s="160"/>
      <c r="AP129" s="160"/>
      <c r="AQ129" s="160"/>
      <c r="AR129" s="163"/>
      <c r="AS129" s="159"/>
      <c r="AT129" s="160"/>
      <c r="AU129" s="160"/>
      <c r="AV129" s="160"/>
      <c r="AW129" s="163"/>
      <c r="AX129" s="159" t="e">
        <f t="shared" si="123"/>
        <v>#REF!</v>
      </c>
      <c r="AY129" s="159" t="e">
        <f t="shared" si="124"/>
        <v>#REF!</v>
      </c>
      <c r="AZ129" s="159" t="e">
        <f t="shared" si="125"/>
        <v>#REF!</v>
      </c>
      <c r="BA129" s="159" t="e">
        <f t="shared" si="126"/>
        <v>#REF!</v>
      </c>
      <c r="BB129" s="159" t="e">
        <f t="shared" si="127"/>
        <v>#REF!</v>
      </c>
      <c r="BC129" s="159" t="e">
        <f t="shared" si="128"/>
        <v>#REF!</v>
      </c>
      <c r="BD129" s="159" t="e">
        <f t="shared" si="129"/>
        <v>#REF!</v>
      </c>
      <c r="BE129" s="159" t="e">
        <f t="shared" si="130"/>
        <v>#REF!</v>
      </c>
      <c r="BF129" s="159" t="e">
        <f t="shared" si="131"/>
        <v>#REF!</v>
      </c>
      <c r="BG129" s="159" t="e">
        <f t="shared" si="132"/>
        <v>#REF!</v>
      </c>
      <c r="BH129" s="86"/>
      <c r="BI129" s="86"/>
      <c r="BJ129" s="86"/>
      <c r="BK129" s="86"/>
    </row>
    <row r="130" spans="1:63" ht="15" hidden="1">
      <c r="A130" s="134"/>
      <c r="B130" s="172"/>
      <c r="C130" s="162"/>
      <c r="D130" s="162"/>
      <c r="E130" s="226"/>
      <c r="F130" s="174"/>
      <c r="G130" s="174"/>
      <c r="H130" s="174"/>
      <c r="I130" s="176"/>
      <c r="J130" s="178"/>
      <c r="K130" s="174"/>
      <c r="L130" s="174"/>
      <c r="M130" s="174"/>
      <c r="N130" s="175"/>
      <c r="O130" s="177"/>
      <c r="P130" s="177"/>
      <c r="Q130" s="177"/>
      <c r="R130" s="177"/>
      <c r="S130" s="177"/>
      <c r="T130" s="159"/>
      <c r="U130" s="160"/>
      <c r="V130" s="160"/>
      <c r="W130" s="163"/>
      <c r="X130" s="177"/>
      <c r="Y130" s="178"/>
      <c r="Z130" s="179"/>
      <c r="AA130" s="179"/>
      <c r="AB130" s="179"/>
      <c r="AC130" s="160"/>
      <c r="AD130" s="160"/>
      <c r="AE130" s="180"/>
      <c r="AF130" s="180"/>
      <c r="AG130" s="160"/>
      <c r="AH130" s="160"/>
      <c r="AI130" s="159"/>
      <c r="AJ130" s="159"/>
      <c r="AK130" s="160"/>
      <c r="AL130" s="160"/>
      <c r="AM130" s="163"/>
      <c r="AN130" s="178"/>
      <c r="AO130" s="160"/>
      <c r="AP130" s="160"/>
      <c r="AQ130" s="160"/>
      <c r="AR130" s="163"/>
      <c r="AS130" s="159"/>
      <c r="AT130" s="160"/>
      <c r="AU130" s="160"/>
      <c r="AV130" s="160"/>
      <c r="AW130" s="163"/>
      <c r="AX130" s="159" t="e">
        <f t="shared" si="123"/>
        <v>#REF!</v>
      </c>
      <c r="AY130" s="159" t="e">
        <f t="shared" si="124"/>
        <v>#REF!</v>
      </c>
      <c r="AZ130" s="159" t="e">
        <f t="shared" si="125"/>
        <v>#REF!</v>
      </c>
      <c r="BA130" s="159" t="e">
        <f t="shared" si="126"/>
        <v>#REF!</v>
      </c>
      <c r="BB130" s="159" t="e">
        <f t="shared" si="127"/>
        <v>#REF!</v>
      </c>
      <c r="BC130" s="159" t="e">
        <f t="shared" si="128"/>
        <v>#REF!</v>
      </c>
      <c r="BD130" s="159" t="e">
        <f t="shared" si="129"/>
        <v>#REF!</v>
      </c>
      <c r="BE130" s="159" t="e">
        <f t="shared" si="130"/>
        <v>#REF!</v>
      </c>
      <c r="BF130" s="159" t="e">
        <f t="shared" si="131"/>
        <v>#REF!</v>
      </c>
      <c r="BG130" s="159" t="e">
        <f t="shared" si="132"/>
        <v>#REF!</v>
      </c>
      <c r="BH130" s="86"/>
      <c r="BI130" s="86"/>
      <c r="BJ130" s="86"/>
      <c r="BK130" s="86"/>
    </row>
    <row r="131" spans="1:63" ht="15" hidden="1">
      <c r="A131" s="134"/>
      <c r="B131" s="172"/>
      <c r="C131" s="162"/>
      <c r="D131" s="162"/>
      <c r="E131" s="226"/>
      <c r="F131" s="174"/>
      <c r="G131" s="174"/>
      <c r="H131" s="174"/>
      <c r="I131" s="176"/>
      <c r="J131" s="178"/>
      <c r="K131" s="174"/>
      <c r="L131" s="174"/>
      <c r="M131" s="174"/>
      <c r="N131" s="175"/>
      <c r="O131" s="177"/>
      <c r="P131" s="177"/>
      <c r="Q131" s="177"/>
      <c r="R131" s="177"/>
      <c r="S131" s="177"/>
      <c r="T131" s="159"/>
      <c r="U131" s="160"/>
      <c r="V131" s="160"/>
      <c r="W131" s="163"/>
      <c r="X131" s="177"/>
      <c r="Y131" s="178"/>
      <c r="Z131" s="179"/>
      <c r="AA131" s="179"/>
      <c r="AB131" s="179"/>
      <c r="AC131" s="160"/>
      <c r="AD131" s="160"/>
      <c r="AE131" s="180"/>
      <c r="AF131" s="180"/>
      <c r="AG131" s="160"/>
      <c r="AH131" s="160"/>
      <c r="AI131" s="159"/>
      <c r="AJ131" s="159"/>
      <c r="AK131" s="160"/>
      <c r="AL131" s="160"/>
      <c r="AM131" s="163"/>
      <c r="AN131" s="178"/>
      <c r="AO131" s="160"/>
      <c r="AP131" s="160"/>
      <c r="AQ131" s="160"/>
      <c r="AR131" s="163"/>
      <c r="AS131" s="159"/>
      <c r="AT131" s="160"/>
      <c r="AU131" s="160"/>
      <c r="AV131" s="160"/>
      <c r="AW131" s="163"/>
      <c r="AX131" s="159" t="e">
        <f t="shared" si="123"/>
        <v>#REF!</v>
      </c>
      <c r="AY131" s="159" t="e">
        <f t="shared" si="124"/>
        <v>#REF!</v>
      </c>
      <c r="AZ131" s="159" t="e">
        <f t="shared" si="125"/>
        <v>#REF!</v>
      </c>
      <c r="BA131" s="159" t="e">
        <f t="shared" si="126"/>
        <v>#REF!</v>
      </c>
      <c r="BB131" s="159" t="e">
        <f t="shared" si="127"/>
        <v>#REF!</v>
      </c>
      <c r="BC131" s="159" t="e">
        <f t="shared" si="128"/>
        <v>#REF!</v>
      </c>
      <c r="BD131" s="159" t="e">
        <f t="shared" si="129"/>
        <v>#REF!</v>
      </c>
      <c r="BE131" s="159" t="e">
        <f t="shared" si="130"/>
        <v>#REF!</v>
      </c>
      <c r="BF131" s="159" t="e">
        <f t="shared" si="131"/>
        <v>#REF!</v>
      </c>
      <c r="BG131" s="159" t="e">
        <f t="shared" si="132"/>
        <v>#REF!</v>
      </c>
      <c r="BH131" s="86"/>
      <c r="BI131" s="86"/>
      <c r="BJ131" s="86"/>
      <c r="BK131" s="86"/>
    </row>
    <row r="132" spans="1:63" ht="15" hidden="1">
      <c r="A132" s="110"/>
      <c r="B132" s="172"/>
      <c r="C132" s="162"/>
      <c r="D132" s="162"/>
      <c r="E132" s="226"/>
      <c r="F132" s="174"/>
      <c r="G132" s="174"/>
      <c r="H132" s="174"/>
      <c r="I132" s="176"/>
      <c r="J132" s="178"/>
      <c r="K132" s="174"/>
      <c r="L132" s="174"/>
      <c r="M132" s="174"/>
      <c r="N132" s="175"/>
      <c r="O132" s="177"/>
      <c r="P132" s="177"/>
      <c r="Q132" s="177"/>
      <c r="R132" s="177"/>
      <c r="S132" s="177"/>
      <c r="T132" s="159"/>
      <c r="U132" s="160"/>
      <c r="V132" s="160"/>
      <c r="W132" s="163"/>
      <c r="X132" s="177"/>
      <c r="Y132" s="178"/>
      <c r="Z132" s="179"/>
      <c r="AA132" s="179"/>
      <c r="AB132" s="179"/>
      <c r="AC132" s="160"/>
      <c r="AD132" s="160"/>
      <c r="AE132" s="180"/>
      <c r="AF132" s="180"/>
      <c r="AG132" s="160"/>
      <c r="AH132" s="160"/>
      <c r="AI132" s="159"/>
      <c r="AJ132" s="159"/>
      <c r="AK132" s="160"/>
      <c r="AL132" s="160"/>
      <c r="AM132" s="163"/>
      <c r="AN132" s="178"/>
      <c r="AO132" s="160"/>
      <c r="AP132" s="160"/>
      <c r="AQ132" s="160"/>
      <c r="AR132" s="163"/>
      <c r="AS132" s="159"/>
      <c r="AT132" s="160"/>
      <c r="AU132" s="160"/>
      <c r="AV132" s="160"/>
      <c r="AW132" s="163"/>
      <c r="AX132" s="159" t="e">
        <f t="shared" si="123"/>
        <v>#REF!</v>
      </c>
      <c r="AY132" s="159" t="e">
        <f t="shared" si="124"/>
        <v>#REF!</v>
      </c>
      <c r="AZ132" s="159" t="e">
        <f t="shared" si="125"/>
        <v>#REF!</v>
      </c>
      <c r="BA132" s="159" t="e">
        <f t="shared" si="126"/>
        <v>#REF!</v>
      </c>
      <c r="BB132" s="159" t="e">
        <f t="shared" si="127"/>
        <v>#REF!</v>
      </c>
      <c r="BC132" s="159" t="e">
        <f t="shared" si="128"/>
        <v>#REF!</v>
      </c>
      <c r="BD132" s="159" t="e">
        <f t="shared" si="129"/>
        <v>#REF!</v>
      </c>
      <c r="BE132" s="159" t="e">
        <f t="shared" si="130"/>
        <v>#REF!</v>
      </c>
      <c r="BF132" s="159" t="e">
        <f t="shared" si="131"/>
        <v>#REF!</v>
      </c>
      <c r="BG132" s="159" t="e">
        <f t="shared" si="132"/>
        <v>#REF!</v>
      </c>
      <c r="BH132" s="86"/>
      <c r="BI132" s="86"/>
      <c r="BJ132" s="86"/>
      <c r="BK132" s="86"/>
    </row>
    <row r="133" spans="1:63" ht="15" hidden="1">
      <c r="A133" s="110"/>
      <c r="B133" s="172"/>
      <c r="C133" s="162"/>
      <c r="D133" s="162"/>
      <c r="E133" s="226"/>
      <c r="F133" s="174"/>
      <c r="G133" s="174"/>
      <c r="H133" s="174"/>
      <c r="I133" s="176"/>
      <c r="J133" s="178"/>
      <c r="K133" s="174"/>
      <c r="L133" s="174"/>
      <c r="M133" s="174"/>
      <c r="N133" s="175"/>
      <c r="O133" s="177"/>
      <c r="P133" s="177"/>
      <c r="Q133" s="177"/>
      <c r="R133" s="177"/>
      <c r="S133" s="177"/>
      <c r="T133" s="159"/>
      <c r="U133" s="160"/>
      <c r="V133" s="160"/>
      <c r="W133" s="163"/>
      <c r="X133" s="177"/>
      <c r="Y133" s="178"/>
      <c r="Z133" s="179"/>
      <c r="AA133" s="179"/>
      <c r="AB133" s="179"/>
      <c r="AC133" s="160"/>
      <c r="AD133" s="160"/>
      <c r="AE133" s="180"/>
      <c r="AF133" s="180"/>
      <c r="AG133" s="160"/>
      <c r="AH133" s="160"/>
      <c r="AI133" s="159"/>
      <c r="AJ133" s="159"/>
      <c r="AK133" s="160"/>
      <c r="AL133" s="160"/>
      <c r="AM133" s="163"/>
      <c r="AN133" s="178"/>
      <c r="AO133" s="160"/>
      <c r="AP133" s="160"/>
      <c r="AQ133" s="160"/>
      <c r="AR133" s="163"/>
      <c r="AS133" s="159"/>
      <c r="AT133" s="160"/>
      <c r="AU133" s="160"/>
      <c r="AV133" s="160"/>
      <c r="AW133" s="163"/>
      <c r="AX133" s="159" t="e">
        <f t="shared" si="123"/>
        <v>#REF!</v>
      </c>
      <c r="AY133" s="159" t="e">
        <f t="shared" si="124"/>
        <v>#REF!</v>
      </c>
      <c r="AZ133" s="159" t="e">
        <f t="shared" si="125"/>
        <v>#REF!</v>
      </c>
      <c r="BA133" s="159" t="e">
        <f t="shared" si="126"/>
        <v>#REF!</v>
      </c>
      <c r="BB133" s="159" t="e">
        <f t="shared" si="127"/>
        <v>#REF!</v>
      </c>
      <c r="BC133" s="159" t="e">
        <f t="shared" si="128"/>
        <v>#REF!</v>
      </c>
      <c r="BD133" s="159" t="e">
        <f t="shared" si="129"/>
        <v>#REF!</v>
      </c>
      <c r="BE133" s="159" t="e">
        <f t="shared" si="130"/>
        <v>#REF!</v>
      </c>
      <c r="BF133" s="159" t="e">
        <f t="shared" si="131"/>
        <v>#REF!</v>
      </c>
      <c r="BG133" s="159" t="e">
        <f t="shared" si="132"/>
        <v>#REF!</v>
      </c>
      <c r="BH133" s="86"/>
      <c r="BI133" s="86"/>
      <c r="BJ133" s="86"/>
      <c r="BK133" s="86"/>
    </row>
    <row r="134" spans="1:63" ht="15" hidden="1">
      <c r="A134" s="134"/>
      <c r="B134" s="172"/>
      <c r="C134" s="162"/>
      <c r="D134" s="162"/>
      <c r="E134" s="226"/>
      <c r="F134" s="174"/>
      <c r="G134" s="160"/>
      <c r="H134" s="174"/>
      <c r="I134" s="176"/>
      <c r="J134" s="178"/>
      <c r="K134" s="160"/>
      <c r="L134" s="160"/>
      <c r="M134" s="174"/>
      <c r="N134" s="175"/>
      <c r="O134" s="177"/>
      <c r="P134" s="177"/>
      <c r="Q134" s="177"/>
      <c r="R134" s="177"/>
      <c r="S134" s="177"/>
      <c r="T134" s="159"/>
      <c r="U134" s="160"/>
      <c r="V134" s="160"/>
      <c r="W134" s="163"/>
      <c r="X134" s="177"/>
      <c r="Y134" s="178"/>
      <c r="Z134" s="179"/>
      <c r="AA134" s="179"/>
      <c r="AB134" s="179"/>
      <c r="AC134" s="160"/>
      <c r="AD134" s="160"/>
      <c r="AE134" s="180"/>
      <c r="AF134" s="180"/>
      <c r="AG134" s="160"/>
      <c r="AH134" s="160"/>
      <c r="AI134" s="159"/>
      <c r="AJ134" s="159"/>
      <c r="AK134" s="160"/>
      <c r="AL134" s="160"/>
      <c r="AM134" s="163"/>
      <c r="AN134" s="178"/>
      <c r="AO134" s="160"/>
      <c r="AP134" s="160"/>
      <c r="AQ134" s="160"/>
      <c r="AR134" s="163"/>
      <c r="AS134" s="159"/>
      <c r="AT134" s="160"/>
      <c r="AU134" s="160"/>
      <c r="AV134" s="160"/>
      <c r="AW134" s="163"/>
      <c r="AX134" s="159" t="e">
        <f t="shared" si="123"/>
        <v>#REF!</v>
      </c>
      <c r="AY134" s="159" t="e">
        <f t="shared" si="124"/>
        <v>#REF!</v>
      </c>
      <c r="AZ134" s="159" t="e">
        <f t="shared" si="125"/>
        <v>#REF!</v>
      </c>
      <c r="BA134" s="159" t="e">
        <f t="shared" si="126"/>
        <v>#REF!</v>
      </c>
      <c r="BB134" s="159" t="e">
        <f t="shared" si="127"/>
        <v>#REF!</v>
      </c>
      <c r="BC134" s="159" t="e">
        <f t="shared" si="128"/>
        <v>#REF!</v>
      </c>
      <c r="BD134" s="159" t="e">
        <f t="shared" si="129"/>
        <v>#REF!</v>
      </c>
      <c r="BE134" s="159" t="e">
        <f t="shared" si="130"/>
        <v>#REF!</v>
      </c>
      <c r="BF134" s="159" t="e">
        <f t="shared" si="131"/>
        <v>#REF!</v>
      </c>
      <c r="BG134" s="159" t="e">
        <f t="shared" si="132"/>
        <v>#REF!</v>
      </c>
      <c r="BH134" s="86"/>
      <c r="BI134" s="86"/>
      <c r="BJ134" s="86"/>
      <c r="BK134" s="86"/>
    </row>
    <row r="135" spans="1:63" ht="15" hidden="1">
      <c r="A135" s="135"/>
      <c r="B135" s="181"/>
      <c r="C135" s="230"/>
      <c r="D135" s="230"/>
      <c r="E135" s="231"/>
      <c r="F135" s="183"/>
      <c r="G135" s="187"/>
      <c r="H135" s="183"/>
      <c r="I135" s="185"/>
      <c r="J135" s="190"/>
      <c r="K135" s="187"/>
      <c r="L135" s="187"/>
      <c r="M135" s="183"/>
      <c r="N135" s="184"/>
      <c r="O135" s="189"/>
      <c r="P135" s="189"/>
      <c r="Q135" s="189"/>
      <c r="R135" s="189"/>
      <c r="S135" s="189"/>
      <c r="T135" s="186"/>
      <c r="U135" s="187"/>
      <c r="V135" s="187"/>
      <c r="W135" s="188"/>
      <c r="X135" s="189"/>
      <c r="Y135" s="190"/>
      <c r="Z135" s="191"/>
      <c r="AA135" s="191"/>
      <c r="AB135" s="191"/>
      <c r="AC135" s="187"/>
      <c r="AD135" s="187"/>
      <c r="AE135" s="192"/>
      <c r="AF135" s="192"/>
      <c r="AG135" s="187"/>
      <c r="AH135" s="187"/>
      <c r="AI135" s="159"/>
      <c r="AJ135" s="186"/>
      <c r="AK135" s="187"/>
      <c r="AL135" s="187"/>
      <c r="AM135" s="188"/>
      <c r="AN135" s="190"/>
      <c r="AO135" s="187"/>
      <c r="AP135" s="187"/>
      <c r="AQ135" s="187"/>
      <c r="AR135" s="188"/>
      <c r="AS135" s="186"/>
      <c r="AT135" s="187"/>
      <c r="AU135" s="187"/>
      <c r="AV135" s="187"/>
      <c r="AW135" s="188"/>
      <c r="AX135" s="159" t="e">
        <f t="shared" si="123"/>
        <v>#REF!</v>
      </c>
      <c r="AY135" s="159" t="e">
        <f t="shared" si="124"/>
        <v>#REF!</v>
      </c>
      <c r="AZ135" s="159" t="e">
        <f t="shared" si="125"/>
        <v>#REF!</v>
      </c>
      <c r="BA135" s="159" t="e">
        <f t="shared" si="126"/>
        <v>#REF!</v>
      </c>
      <c r="BB135" s="159" t="e">
        <f t="shared" si="127"/>
        <v>#REF!</v>
      </c>
      <c r="BC135" s="159" t="e">
        <f t="shared" si="128"/>
        <v>#REF!</v>
      </c>
      <c r="BD135" s="159" t="e">
        <f t="shared" si="129"/>
        <v>#REF!</v>
      </c>
      <c r="BE135" s="159" t="e">
        <f t="shared" si="130"/>
        <v>#REF!</v>
      </c>
      <c r="BF135" s="159" t="e">
        <f t="shared" si="131"/>
        <v>#REF!</v>
      </c>
      <c r="BG135" s="159" t="e">
        <f t="shared" si="132"/>
        <v>#REF!</v>
      </c>
      <c r="BH135" s="86"/>
      <c r="BI135" s="86"/>
      <c r="BJ135" s="86"/>
      <c r="BK135" s="86"/>
    </row>
    <row r="136" spans="1:63" ht="15" hidden="1">
      <c r="A136" s="130"/>
      <c r="B136" s="196"/>
      <c r="C136" s="197"/>
      <c r="D136" s="197"/>
      <c r="E136" s="232"/>
      <c r="F136" s="199"/>
      <c r="G136" s="199"/>
      <c r="H136" s="199"/>
      <c r="I136" s="233"/>
      <c r="J136" s="198"/>
      <c r="K136" s="199"/>
      <c r="L136" s="199"/>
      <c r="M136" s="199"/>
      <c r="N136" s="200"/>
      <c r="O136" s="205"/>
      <c r="P136" s="205"/>
      <c r="Q136" s="205"/>
      <c r="R136" s="205"/>
      <c r="S136" s="205"/>
      <c r="T136" s="202"/>
      <c r="U136" s="203"/>
      <c r="V136" s="203"/>
      <c r="W136" s="204"/>
      <c r="X136" s="205"/>
      <c r="Y136" s="202"/>
      <c r="Z136" s="206"/>
      <c r="AA136" s="206"/>
      <c r="AB136" s="206"/>
      <c r="AC136" s="203"/>
      <c r="AD136" s="203"/>
      <c r="AE136" s="204"/>
      <c r="AF136" s="207"/>
      <c r="AG136" s="197"/>
      <c r="AH136" s="197"/>
      <c r="AI136" s="197"/>
      <c r="AJ136" s="202"/>
      <c r="AK136" s="203"/>
      <c r="AL136" s="203"/>
      <c r="AM136" s="204"/>
      <c r="AN136" s="202"/>
      <c r="AO136" s="203"/>
      <c r="AP136" s="203"/>
      <c r="AQ136" s="203"/>
      <c r="AR136" s="204"/>
      <c r="AS136" s="208"/>
      <c r="AT136" s="203"/>
      <c r="AU136" s="203"/>
      <c r="AV136" s="203"/>
      <c r="AW136" s="204"/>
      <c r="AX136" s="202"/>
      <c r="AY136" s="203"/>
      <c r="AZ136" s="203"/>
      <c r="BA136" s="203"/>
      <c r="BB136" s="204"/>
      <c r="BC136" s="208"/>
      <c r="BD136" s="203"/>
      <c r="BE136" s="203"/>
      <c r="BF136" s="203"/>
      <c r="BG136" s="204"/>
      <c r="BH136" s="86"/>
      <c r="BI136" s="86"/>
      <c r="BJ136" s="86"/>
      <c r="BK136" s="86"/>
    </row>
  </sheetData>
  <sheetProtection selectLockedCells="1" selectUnlockedCells="1"/>
  <printOptions/>
  <pageMargins left="0.7083333333333334" right="0.7083333333333334" top="0.7479166666666667" bottom="0.7479166666666667" header="0.5118110236220472" footer="0.5118110236220472"/>
  <pageSetup horizontalDpi="300" verticalDpi="300" orientation="landscape" pageOrder="overThenDown" paperSiz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9"/>
  <sheetViews>
    <sheetView view="pageBreakPreview" zoomScaleSheetLayoutView="100" zoomScalePageLayoutView="0" workbookViewId="0" topLeftCell="A1">
      <selection activeCell="A1" sqref="A1"/>
    </sheetView>
  </sheetViews>
  <sheetFormatPr defaultColWidth="8.00390625" defaultRowHeight="14.25"/>
  <cols>
    <col min="1" max="1" width="31.375" style="1" customWidth="1"/>
    <col min="2" max="2" width="11.625" style="1" customWidth="1"/>
    <col min="3" max="3" width="11.75390625" style="1" customWidth="1"/>
    <col min="4" max="4" width="12.75390625" style="1" customWidth="1"/>
    <col min="5" max="5" width="10.00390625" style="1" customWidth="1"/>
    <col min="6" max="6" width="8.875" style="1" customWidth="1"/>
    <col min="7" max="9" width="8.00390625" style="1" customWidth="1"/>
    <col min="10" max="10" width="9.75390625" style="1" customWidth="1"/>
    <col min="11" max="11" width="8.875" style="1" customWidth="1"/>
    <col min="12" max="12" width="9.375" style="1" customWidth="1"/>
    <col min="13" max="13" width="9.75390625" style="1" customWidth="1"/>
    <col min="14" max="14" width="10.625" style="1" customWidth="1"/>
    <col min="15" max="18" width="8.00390625" style="1" hidden="1" customWidth="1"/>
    <col min="19" max="19" width="10.50390625" style="1" customWidth="1"/>
    <col min="20" max="20" width="11.50390625" style="1" customWidth="1"/>
    <col min="21" max="23" width="10.50390625" style="1" customWidth="1"/>
    <col min="24" max="28" width="8.00390625" style="1" hidden="1" customWidth="1"/>
    <col min="29" max="16384" width="8.00390625" style="1" customWidth="1"/>
  </cols>
  <sheetData>
    <row r="1" spans="1:22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T1" s="2"/>
      <c r="U1" s="3"/>
      <c r="V1" s="3" t="s">
        <v>0</v>
      </c>
    </row>
    <row r="2" spans="1:22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T2" s="2"/>
      <c r="U2" s="3"/>
      <c r="V2" s="3" t="s">
        <v>1</v>
      </c>
    </row>
    <row r="3" spans="1:22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s="2"/>
      <c r="U3" s="3"/>
      <c r="V3" s="3" t="s">
        <v>2</v>
      </c>
    </row>
    <row r="4" spans="1:22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T4" s="2"/>
      <c r="U4" s="3"/>
      <c r="V4" s="3" t="s">
        <v>3</v>
      </c>
    </row>
    <row r="5" spans="1:22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T5" s="2"/>
      <c r="U5" s="3"/>
      <c r="V5" s="3"/>
    </row>
    <row r="6" spans="1:22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T6" s="2"/>
      <c r="U6" s="3"/>
      <c r="V6" s="3" t="s">
        <v>95</v>
      </c>
    </row>
    <row r="7" spans="1:27" ht="30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 t="s">
        <v>5</v>
      </c>
      <c r="R7" s="5"/>
      <c r="X7" s="6" t="s">
        <v>6</v>
      </c>
      <c r="Y7" s="7">
        <v>247</v>
      </c>
      <c r="AA7" s="1">
        <f>Y7-15</f>
        <v>232</v>
      </c>
    </row>
    <row r="8" spans="1:25" ht="30" customHeight="1">
      <c r="A8" s="4" t="s">
        <v>115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X8" s="8" t="s">
        <v>8</v>
      </c>
      <c r="Y8" s="9">
        <v>42</v>
      </c>
    </row>
    <row r="9" spans="1:25" ht="32.25" customHeight="1">
      <c r="A9" s="4" t="s">
        <v>116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X9" s="8" t="s">
        <v>10</v>
      </c>
      <c r="Y9" s="9">
        <v>12</v>
      </c>
    </row>
    <row r="10" spans="1:25" ht="23.25" customHeight="1" hidden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X10" s="8" t="s">
        <v>11</v>
      </c>
      <c r="Y10" s="10">
        <v>0.5</v>
      </c>
    </row>
    <row r="11" spans="1:25" ht="71.25" customHeight="1">
      <c r="A11" s="5" t="s">
        <v>12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X11" s="8" t="s">
        <v>13</v>
      </c>
      <c r="Y11" s="9">
        <v>6.6</v>
      </c>
    </row>
    <row r="12" spans="24:25" ht="23.25" customHeight="1" hidden="1">
      <c r="X12" s="8" t="s">
        <v>5</v>
      </c>
      <c r="Y12" s="9">
        <v>60</v>
      </c>
    </row>
    <row r="13" spans="1:25" s="17" customFormat="1" ht="60.75" customHeight="1">
      <c r="A13" s="234" t="s">
        <v>15</v>
      </c>
      <c r="B13" s="235" t="s">
        <v>16</v>
      </c>
      <c r="C13" s="235" t="s">
        <v>17</v>
      </c>
      <c r="D13" s="235" t="s">
        <v>18</v>
      </c>
      <c r="E13" s="12" t="s">
        <v>19</v>
      </c>
      <c r="F13" s="13"/>
      <c r="G13" s="13"/>
      <c r="H13" s="13"/>
      <c r="I13" s="14"/>
      <c r="J13" s="12" t="s">
        <v>21</v>
      </c>
      <c r="K13" s="13"/>
      <c r="L13" s="13"/>
      <c r="M13" s="13"/>
      <c r="N13" s="14"/>
      <c r="O13" s="44" t="s">
        <v>110</v>
      </c>
      <c r="P13" s="321"/>
      <c r="Q13" s="321"/>
      <c r="R13" s="241"/>
      <c r="S13" s="11" t="s">
        <v>24</v>
      </c>
      <c r="T13" s="15"/>
      <c r="U13" s="15"/>
      <c r="V13" s="16"/>
      <c r="X13" s="322" t="s">
        <v>29</v>
      </c>
      <c r="Y13" s="323">
        <v>0.923</v>
      </c>
    </row>
    <row r="14" spans="1:25" s="17" customFormat="1" ht="30">
      <c r="A14" s="20"/>
      <c r="B14" s="21"/>
      <c r="C14" s="21"/>
      <c r="D14" s="21"/>
      <c r="E14" s="22"/>
      <c r="F14" s="23"/>
      <c r="G14" s="23"/>
      <c r="H14" s="23"/>
      <c r="I14" s="24"/>
      <c r="J14" s="22"/>
      <c r="K14" s="23"/>
      <c r="L14" s="23"/>
      <c r="M14" s="23"/>
      <c r="N14" s="24"/>
      <c r="O14" s="47"/>
      <c r="P14" s="324"/>
      <c r="Q14" s="324"/>
      <c r="R14" s="52"/>
      <c r="S14" s="25"/>
      <c r="T14" s="26"/>
      <c r="U14" s="26"/>
      <c r="V14" s="27"/>
      <c r="X14" s="325" t="s">
        <v>117</v>
      </c>
      <c r="Y14" s="326">
        <v>120</v>
      </c>
    </row>
    <row r="15" spans="1:22" s="17" customFormat="1" ht="15">
      <c r="A15" s="20"/>
      <c r="B15" s="21"/>
      <c r="C15" s="21"/>
      <c r="D15" s="21"/>
      <c r="E15" s="28"/>
      <c r="F15" s="29"/>
      <c r="G15" s="29"/>
      <c r="H15" s="29"/>
      <c r="I15" s="30"/>
      <c r="J15" s="28"/>
      <c r="K15" s="29"/>
      <c r="L15" s="29"/>
      <c r="M15" s="29"/>
      <c r="N15" s="30"/>
      <c r="O15" s="47"/>
      <c r="P15" s="324"/>
      <c r="Q15" s="324"/>
      <c r="R15" s="52"/>
      <c r="S15" s="31"/>
      <c r="T15" s="32"/>
      <c r="U15" s="32"/>
      <c r="V15" s="33"/>
    </row>
    <row r="16" spans="1:22" s="17" customFormat="1" ht="15" customHeight="1">
      <c r="A16" s="20"/>
      <c r="B16" s="21"/>
      <c r="C16" s="21"/>
      <c r="D16" s="21"/>
      <c r="E16" s="11" t="s">
        <v>30</v>
      </c>
      <c r="F16" s="44" t="s">
        <v>31</v>
      </c>
      <c r="G16" s="44" t="s">
        <v>32</v>
      </c>
      <c r="H16" s="44" t="s">
        <v>33</v>
      </c>
      <c r="I16" s="44" t="s">
        <v>34</v>
      </c>
      <c r="J16" s="236" t="s">
        <v>36</v>
      </c>
      <c r="K16" s="237" t="s">
        <v>37</v>
      </c>
      <c r="L16" s="237" t="s">
        <v>38</v>
      </c>
      <c r="M16" s="238" t="s">
        <v>50</v>
      </c>
      <c r="N16" s="239" t="s">
        <v>40</v>
      </c>
      <c r="O16" s="47"/>
      <c r="P16" s="324"/>
      <c r="Q16" s="324"/>
      <c r="R16" s="52"/>
      <c r="S16" s="44" t="s">
        <v>36</v>
      </c>
      <c r="T16" s="44" t="s">
        <v>37</v>
      </c>
      <c r="U16" s="44" t="s">
        <v>38</v>
      </c>
      <c r="V16" s="240" t="s">
        <v>50</v>
      </c>
    </row>
    <row r="17" spans="1:22" s="17" customFormat="1" ht="15">
      <c r="A17" s="20"/>
      <c r="B17" s="21"/>
      <c r="C17" s="21"/>
      <c r="D17" s="21"/>
      <c r="E17" s="20"/>
      <c r="F17" s="46"/>
      <c r="G17" s="46"/>
      <c r="H17" s="46"/>
      <c r="I17" s="46"/>
      <c r="J17" s="48"/>
      <c r="K17" s="49"/>
      <c r="L17" s="49"/>
      <c r="M17" s="50"/>
      <c r="N17" s="51"/>
      <c r="O17" s="47"/>
      <c r="P17" s="324"/>
      <c r="Q17" s="324"/>
      <c r="R17" s="52"/>
      <c r="S17" s="46"/>
      <c r="T17" s="46"/>
      <c r="U17" s="46"/>
      <c r="V17" s="53"/>
    </row>
    <row r="18" spans="1:22" s="17" customFormat="1" ht="15">
      <c r="A18" s="20"/>
      <c r="B18" s="21"/>
      <c r="C18" s="21"/>
      <c r="D18" s="21"/>
      <c r="E18" s="20"/>
      <c r="F18" s="46"/>
      <c r="G18" s="46"/>
      <c r="H18" s="46"/>
      <c r="I18" s="46"/>
      <c r="J18" s="48"/>
      <c r="K18" s="49"/>
      <c r="L18" s="49"/>
      <c r="M18" s="50"/>
      <c r="N18" s="51"/>
      <c r="O18" s="47"/>
      <c r="P18" s="324"/>
      <c r="Q18" s="324"/>
      <c r="R18" s="52"/>
      <c r="S18" s="46"/>
      <c r="T18" s="46"/>
      <c r="U18" s="46"/>
      <c r="V18" s="53"/>
    </row>
    <row r="19" spans="1:22" s="17" customFormat="1" ht="15">
      <c r="A19" s="20"/>
      <c r="B19" s="21"/>
      <c r="C19" s="21"/>
      <c r="D19" s="21"/>
      <c r="E19" s="20"/>
      <c r="F19" s="46"/>
      <c r="G19" s="46"/>
      <c r="H19" s="46"/>
      <c r="I19" s="46"/>
      <c r="J19" s="48"/>
      <c r="K19" s="49"/>
      <c r="L19" s="49"/>
      <c r="M19" s="50"/>
      <c r="N19" s="51"/>
      <c r="O19" s="47"/>
      <c r="P19" s="324"/>
      <c r="Q19" s="324"/>
      <c r="R19" s="52"/>
      <c r="S19" s="46"/>
      <c r="T19" s="46"/>
      <c r="U19" s="46"/>
      <c r="V19" s="53"/>
    </row>
    <row r="20" spans="1:22" s="17" customFormat="1" ht="87" customHeight="1">
      <c r="A20" s="20"/>
      <c r="B20" s="21"/>
      <c r="C20" s="21"/>
      <c r="D20" s="21"/>
      <c r="E20" s="58"/>
      <c r="F20" s="46"/>
      <c r="G20" s="46"/>
      <c r="H20" s="46"/>
      <c r="I20" s="46"/>
      <c r="J20" s="290"/>
      <c r="K20" s="291"/>
      <c r="L20" s="291"/>
      <c r="M20" s="292"/>
      <c r="N20" s="293"/>
      <c r="O20" s="47"/>
      <c r="P20" s="327"/>
      <c r="Q20" s="327"/>
      <c r="R20" s="65"/>
      <c r="S20" s="46"/>
      <c r="T20" s="46"/>
      <c r="U20" s="46"/>
      <c r="V20" s="53"/>
    </row>
    <row r="21" spans="1:23" ht="15">
      <c r="A21" s="212" t="s">
        <v>118</v>
      </c>
      <c r="B21" s="262">
        <f>B22+B23+B24+B25+B26+B27+B28+B29+B31+B30</f>
        <v>14.25</v>
      </c>
      <c r="C21" s="142">
        <f>(Y7-(Y8-Y9)*Y10)*Y11*Y12*Y13-Y14</f>
        <v>84677.85599999999</v>
      </c>
      <c r="D21" s="142">
        <f>D22+D23+D24+D25+D26+D27+D28+D29+D30+D31</f>
        <v>1206661.5</v>
      </c>
      <c r="E21" s="105">
        <f aca="true" t="shared" si="0" ref="E21:E32">D21/N21</f>
        <v>19.05456534621872</v>
      </c>
      <c r="F21" s="144">
        <v>22</v>
      </c>
      <c r="G21" s="249">
        <f aca="true" t="shared" si="1" ref="G21:G32">F21/1.2</f>
        <v>18.333333333333336</v>
      </c>
      <c r="H21" s="144">
        <f aca="true" t="shared" si="2" ref="H21:H32">F21</f>
        <v>22</v>
      </c>
      <c r="I21" s="145">
        <f aca="true" t="shared" si="3" ref="I21:I32">H21/1.3</f>
        <v>16.923076923076923</v>
      </c>
      <c r="J21" s="143">
        <f>(J22+J23+J24+J25+J26+J27+J28+J29+J30+J31)</f>
        <v>17099.182500000003</v>
      </c>
      <c r="K21" s="144">
        <f>(K22+K23+K24+K25+K26+K27+K28+K29+K30+K31)</f>
        <v>19260.395999999997</v>
      </c>
      <c r="L21" s="144">
        <f>(L22+L23+L24+L25+L26+L27+L28+L29+L30+L31)</f>
        <v>4137.675</v>
      </c>
      <c r="M21" s="144">
        <f>(M22+M23+M24+M25+M26+M27+M28+M29+M30+M31)</f>
        <v>22829.38125</v>
      </c>
      <c r="N21" s="146">
        <f>(N22+N23+N24+N25+N26+N27+N28+N29+N30+N31)</f>
        <v>63326.63475</v>
      </c>
      <c r="O21" s="142">
        <f aca="true" t="shared" si="4" ref="O21:O32">D21/E21</f>
        <v>63326.63474999999</v>
      </c>
      <c r="P21" s="147"/>
      <c r="Q21" s="144"/>
      <c r="R21" s="146"/>
      <c r="S21" s="143">
        <f>AVERAGE(S22,S23,S24,S25,S26,S27,S28,S29,S30,S31)</f>
        <v>32.1</v>
      </c>
      <c r="T21" s="144">
        <f>AVERAGE(T22,T23,T24,T25,T26,T27,T28,T29,T30,T31)</f>
        <v>24.1</v>
      </c>
      <c r="U21" s="144">
        <f>AVERAGE(U22,U23,U24,U25,U26,U27,U28,U29,U30,U31)</f>
        <v>6.3</v>
      </c>
      <c r="V21" s="145">
        <f>AVERAGE(V22,V23,V24,V25,V26,V27,V28,V29,V30,V31)</f>
        <v>37.5</v>
      </c>
      <c r="W21" s="86"/>
    </row>
    <row r="22" spans="1:23" ht="15" hidden="1">
      <c r="A22" s="161" t="s">
        <v>63</v>
      </c>
      <c r="B22" s="111">
        <v>1.5</v>
      </c>
      <c r="C22" s="98">
        <f aca="true" t="shared" si="5" ref="C22:C33">ROUND(C21,0)</f>
        <v>84678</v>
      </c>
      <c r="D22" s="98">
        <f aca="true" t="shared" si="6" ref="D22:D32">B22*C22</f>
        <v>127017</v>
      </c>
      <c r="E22" s="112">
        <f t="shared" si="0"/>
        <v>19.315188762071994</v>
      </c>
      <c r="F22" s="102">
        <v>22</v>
      </c>
      <c r="G22" s="113">
        <f t="shared" si="1"/>
        <v>18.333333333333336</v>
      </c>
      <c r="H22" s="102">
        <f t="shared" si="2"/>
        <v>22</v>
      </c>
      <c r="I22" s="114">
        <f t="shared" si="3"/>
        <v>16.923076923076923</v>
      </c>
      <c r="J22" s="112">
        <f aca="true" t="shared" si="7" ref="J22:J32">(D22*S22/100)/F22</f>
        <v>2193.93</v>
      </c>
      <c r="K22" s="102">
        <f aca="true" t="shared" si="8" ref="K22:K32">(D22*T22/100)/G22</f>
        <v>2217.024</v>
      </c>
      <c r="L22" s="102">
        <f aca="true" t="shared" si="9" ref="L22:L32">(D22*U22/100)/H22</f>
        <v>288.675</v>
      </c>
      <c r="M22" s="102">
        <f aca="true" t="shared" si="10" ref="M22:M32">(D22*V22/100)/I22</f>
        <v>1876.3875</v>
      </c>
      <c r="N22" s="115">
        <f aca="true" t="shared" si="11" ref="N22:N32">J22+K22+L22+M22</f>
        <v>6576.0165</v>
      </c>
      <c r="O22" s="98">
        <f t="shared" si="4"/>
        <v>6576.0165</v>
      </c>
      <c r="P22" s="328"/>
      <c r="Q22" s="113"/>
      <c r="R22" s="329" t="e">
        <f aca="true" t="shared" si="12" ref="R22:R31">D22/"#REF!"</f>
        <v>#VALUE!</v>
      </c>
      <c r="S22" s="112">
        <v>38</v>
      </c>
      <c r="T22" s="102">
        <f aca="true" t="shared" si="13" ref="T22:T28">100-S22-U22-V22</f>
        <v>32</v>
      </c>
      <c r="U22" s="102">
        <v>5</v>
      </c>
      <c r="V22" s="114">
        <v>25</v>
      </c>
      <c r="W22" s="86"/>
    </row>
    <row r="23" spans="1:23" ht="15" hidden="1">
      <c r="A23" s="161" t="s">
        <v>64</v>
      </c>
      <c r="B23" s="111">
        <v>1.5</v>
      </c>
      <c r="C23" s="98">
        <f t="shared" si="5"/>
        <v>84678</v>
      </c>
      <c r="D23" s="98">
        <f t="shared" si="6"/>
        <v>127017</v>
      </c>
      <c r="E23" s="112">
        <f t="shared" si="0"/>
        <v>19.113814074717638</v>
      </c>
      <c r="F23" s="102">
        <v>22</v>
      </c>
      <c r="G23" s="113">
        <f t="shared" si="1"/>
        <v>18.333333333333336</v>
      </c>
      <c r="H23" s="102">
        <f t="shared" si="2"/>
        <v>22</v>
      </c>
      <c r="I23" s="114">
        <f t="shared" si="3"/>
        <v>16.923076923076923</v>
      </c>
      <c r="J23" s="112">
        <f t="shared" si="7"/>
        <v>1847.5200000000002</v>
      </c>
      <c r="K23" s="102">
        <f t="shared" si="8"/>
        <v>2632.7159999999994</v>
      </c>
      <c r="L23" s="102">
        <f t="shared" si="9"/>
        <v>288.675</v>
      </c>
      <c r="M23" s="102">
        <f t="shared" si="10"/>
        <v>1876.3875</v>
      </c>
      <c r="N23" s="115">
        <f t="shared" si="11"/>
        <v>6645.2985</v>
      </c>
      <c r="O23" s="98">
        <f t="shared" si="4"/>
        <v>6645.2985</v>
      </c>
      <c r="P23" s="328"/>
      <c r="Q23" s="113"/>
      <c r="R23" s="329" t="e">
        <f t="shared" si="12"/>
        <v>#VALUE!</v>
      </c>
      <c r="S23" s="112">
        <v>32</v>
      </c>
      <c r="T23" s="102">
        <f t="shared" si="13"/>
        <v>38</v>
      </c>
      <c r="U23" s="102">
        <v>5</v>
      </c>
      <c r="V23" s="114">
        <v>25</v>
      </c>
      <c r="W23" s="86"/>
    </row>
    <row r="24" spans="1:23" ht="15" hidden="1">
      <c r="A24" s="161" t="s">
        <v>65</v>
      </c>
      <c r="B24" s="111">
        <v>1.5</v>
      </c>
      <c r="C24" s="98">
        <f t="shared" si="5"/>
        <v>84678</v>
      </c>
      <c r="D24" s="98">
        <f t="shared" si="6"/>
        <v>127017</v>
      </c>
      <c r="E24" s="112">
        <f t="shared" si="0"/>
        <v>19.45181255526083</v>
      </c>
      <c r="F24" s="102">
        <v>22</v>
      </c>
      <c r="G24" s="113">
        <f t="shared" si="1"/>
        <v>18.333333333333336</v>
      </c>
      <c r="H24" s="102">
        <f t="shared" si="2"/>
        <v>22</v>
      </c>
      <c r="I24" s="114">
        <f t="shared" si="3"/>
        <v>16.923076923076923</v>
      </c>
      <c r="J24" s="112">
        <f t="shared" si="7"/>
        <v>2136.195</v>
      </c>
      <c r="K24" s="102">
        <f t="shared" si="8"/>
        <v>1939.896</v>
      </c>
      <c r="L24" s="102">
        <f t="shared" si="9"/>
        <v>577.35</v>
      </c>
      <c r="M24" s="102">
        <f t="shared" si="10"/>
        <v>1876.3875</v>
      </c>
      <c r="N24" s="115">
        <f t="shared" si="11"/>
        <v>6529.8285000000005</v>
      </c>
      <c r="O24" s="98">
        <f t="shared" si="4"/>
        <v>6529.8285000000005</v>
      </c>
      <c r="P24" s="328"/>
      <c r="Q24" s="113"/>
      <c r="R24" s="329" t="e">
        <f t="shared" si="12"/>
        <v>#VALUE!</v>
      </c>
      <c r="S24" s="112">
        <v>37</v>
      </c>
      <c r="T24" s="102">
        <f t="shared" si="13"/>
        <v>28</v>
      </c>
      <c r="U24" s="102">
        <v>10</v>
      </c>
      <c r="V24" s="114">
        <v>25</v>
      </c>
      <c r="W24" s="86"/>
    </row>
    <row r="25" spans="1:23" ht="15" hidden="1">
      <c r="A25" s="161" t="s">
        <v>66</v>
      </c>
      <c r="B25" s="111">
        <v>1.5</v>
      </c>
      <c r="C25" s="98">
        <f t="shared" si="5"/>
        <v>84678</v>
      </c>
      <c r="D25" s="98">
        <f t="shared" si="6"/>
        <v>127017</v>
      </c>
      <c r="E25" s="112">
        <f t="shared" si="0"/>
        <v>19.28133216476775</v>
      </c>
      <c r="F25" s="102">
        <v>22</v>
      </c>
      <c r="G25" s="113">
        <f t="shared" si="1"/>
        <v>18.333333333333336</v>
      </c>
      <c r="H25" s="102">
        <f t="shared" si="2"/>
        <v>22</v>
      </c>
      <c r="I25" s="114">
        <f t="shared" si="3"/>
        <v>16.923076923076923</v>
      </c>
      <c r="J25" s="112">
        <f t="shared" si="7"/>
        <v>1270.17</v>
      </c>
      <c r="K25" s="102">
        <f t="shared" si="8"/>
        <v>2286.3059999999996</v>
      </c>
      <c r="L25" s="102">
        <f t="shared" si="9"/>
        <v>1154.7</v>
      </c>
      <c r="M25" s="102">
        <f t="shared" si="10"/>
        <v>1876.3875</v>
      </c>
      <c r="N25" s="115">
        <f t="shared" si="11"/>
        <v>6587.563499999999</v>
      </c>
      <c r="O25" s="98">
        <f t="shared" si="4"/>
        <v>6587.563499999999</v>
      </c>
      <c r="P25" s="328"/>
      <c r="Q25" s="113"/>
      <c r="R25" s="329" t="e">
        <f t="shared" si="12"/>
        <v>#VALUE!</v>
      </c>
      <c r="S25" s="112">
        <v>22</v>
      </c>
      <c r="T25" s="102">
        <f t="shared" si="13"/>
        <v>33</v>
      </c>
      <c r="U25" s="102">
        <v>20</v>
      </c>
      <c r="V25" s="114">
        <v>25</v>
      </c>
      <c r="W25" s="86"/>
    </row>
    <row r="26" spans="1:23" ht="15" hidden="1">
      <c r="A26" s="161" t="s">
        <v>66</v>
      </c>
      <c r="B26" s="111">
        <v>1.5</v>
      </c>
      <c r="C26" s="98">
        <f t="shared" si="5"/>
        <v>84678</v>
      </c>
      <c r="D26" s="98">
        <f t="shared" si="6"/>
        <v>127017</v>
      </c>
      <c r="E26" s="112">
        <f t="shared" si="0"/>
        <v>18.88412017167382</v>
      </c>
      <c r="F26" s="102">
        <v>22</v>
      </c>
      <c r="G26" s="113">
        <f t="shared" si="1"/>
        <v>18.333333333333336</v>
      </c>
      <c r="H26" s="102">
        <f t="shared" si="2"/>
        <v>22</v>
      </c>
      <c r="I26" s="114">
        <f t="shared" si="3"/>
        <v>16.923076923076923</v>
      </c>
      <c r="J26" s="112">
        <f t="shared" si="7"/>
        <v>1443.375</v>
      </c>
      <c r="K26" s="102">
        <f t="shared" si="8"/>
        <v>3117.6899999999996</v>
      </c>
      <c r="L26" s="102">
        <f t="shared" si="9"/>
        <v>288.675</v>
      </c>
      <c r="M26" s="102">
        <f t="shared" si="10"/>
        <v>1876.3875</v>
      </c>
      <c r="N26" s="115">
        <f t="shared" si="11"/>
        <v>6726.1275</v>
      </c>
      <c r="O26" s="98">
        <f t="shared" si="4"/>
        <v>6726.1275</v>
      </c>
      <c r="P26" s="328"/>
      <c r="Q26" s="113"/>
      <c r="R26" s="329" t="e">
        <f t="shared" si="12"/>
        <v>#VALUE!</v>
      </c>
      <c r="S26" s="112">
        <v>25</v>
      </c>
      <c r="T26" s="102">
        <f t="shared" si="13"/>
        <v>45</v>
      </c>
      <c r="U26" s="102">
        <v>5</v>
      </c>
      <c r="V26" s="114">
        <v>25</v>
      </c>
      <c r="W26" s="86"/>
    </row>
    <row r="27" spans="1:23" ht="15" hidden="1">
      <c r="A27" s="161" t="s">
        <v>67</v>
      </c>
      <c r="B27" s="111">
        <v>3.75</v>
      </c>
      <c r="C27" s="98">
        <f t="shared" si="5"/>
        <v>84678</v>
      </c>
      <c r="D27" s="98">
        <f t="shared" si="6"/>
        <v>317542.5</v>
      </c>
      <c r="E27" s="112">
        <f t="shared" si="0"/>
        <v>19.31518876207199</v>
      </c>
      <c r="F27" s="102">
        <v>22</v>
      </c>
      <c r="G27" s="113">
        <f t="shared" si="1"/>
        <v>18.333333333333336</v>
      </c>
      <c r="H27" s="102">
        <f t="shared" si="2"/>
        <v>22</v>
      </c>
      <c r="I27" s="114">
        <f t="shared" si="3"/>
        <v>16.923076923076923</v>
      </c>
      <c r="J27" s="112">
        <f t="shared" si="7"/>
        <v>5051.8125</v>
      </c>
      <c r="K27" s="102">
        <f t="shared" si="8"/>
        <v>5542.5599999999995</v>
      </c>
      <c r="L27" s="102">
        <f t="shared" si="9"/>
        <v>1154.7</v>
      </c>
      <c r="M27" s="102">
        <f t="shared" si="10"/>
        <v>4690.96875</v>
      </c>
      <c r="N27" s="115">
        <f t="shared" si="11"/>
        <v>16440.041250000002</v>
      </c>
      <c r="O27" s="98">
        <f t="shared" si="4"/>
        <v>16440.041250000002</v>
      </c>
      <c r="P27" s="328"/>
      <c r="Q27" s="113"/>
      <c r="R27" s="329" t="e">
        <f t="shared" si="12"/>
        <v>#VALUE!</v>
      </c>
      <c r="S27" s="112">
        <v>35</v>
      </c>
      <c r="T27" s="102">
        <f t="shared" si="13"/>
        <v>32</v>
      </c>
      <c r="U27" s="102">
        <v>8</v>
      </c>
      <c r="V27" s="114">
        <v>25</v>
      </c>
      <c r="W27" s="86"/>
    </row>
    <row r="28" spans="1:23" ht="15" hidden="1">
      <c r="A28" s="161" t="s">
        <v>68</v>
      </c>
      <c r="B28" s="111">
        <v>1</v>
      </c>
      <c r="C28" s="98">
        <f t="shared" si="5"/>
        <v>84678</v>
      </c>
      <c r="D28" s="98">
        <f t="shared" si="6"/>
        <v>84678</v>
      </c>
      <c r="E28" s="112">
        <f t="shared" si="0"/>
        <v>19.281332164767747</v>
      </c>
      <c r="F28" s="102">
        <v>22</v>
      </c>
      <c r="G28" s="113">
        <f t="shared" si="1"/>
        <v>18.333333333333336</v>
      </c>
      <c r="H28" s="102">
        <f t="shared" si="2"/>
        <v>22</v>
      </c>
      <c r="I28" s="114">
        <f t="shared" si="3"/>
        <v>16.923076923076923</v>
      </c>
      <c r="J28" s="112">
        <f t="shared" si="7"/>
        <v>1231.68</v>
      </c>
      <c r="K28" s="102">
        <f t="shared" si="8"/>
        <v>1524.204</v>
      </c>
      <c r="L28" s="102">
        <f t="shared" si="9"/>
        <v>384.9</v>
      </c>
      <c r="M28" s="102">
        <f t="shared" si="10"/>
        <v>1250.925</v>
      </c>
      <c r="N28" s="115">
        <f t="shared" si="11"/>
        <v>4391.709</v>
      </c>
      <c r="O28" s="98">
        <f t="shared" si="4"/>
        <v>4391.709</v>
      </c>
      <c r="P28" s="328"/>
      <c r="Q28" s="113"/>
      <c r="R28" s="329" t="e">
        <f t="shared" si="12"/>
        <v>#VALUE!</v>
      </c>
      <c r="S28" s="112">
        <v>32</v>
      </c>
      <c r="T28" s="102">
        <f t="shared" si="13"/>
        <v>33</v>
      </c>
      <c r="U28" s="102">
        <v>10</v>
      </c>
      <c r="V28" s="114">
        <v>25</v>
      </c>
      <c r="W28" s="86"/>
    </row>
    <row r="29" spans="1:23" ht="15" hidden="1">
      <c r="A29" s="161" t="s">
        <v>98</v>
      </c>
      <c r="B29" s="111">
        <v>0.5</v>
      </c>
      <c r="C29" s="98">
        <f t="shared" si="5"/>
        <v>84678</v>
      </c>
      <c r="D29" s="98">
        <f t="shared" si="6"/>
        <v>42339</v>
      </c>
      <c r="E29" s="112">
        <f t="shared" si="0"/>
        <v>22</v>
      </c>
      <c r="F29" s="102">
        <v>22</v>
      </c>
      <c r="G29" s="113">
        <f t="shared" si="1"/>
        <v>18.333333333333336</v>
      </c>
      <c r="H29" s="102">
        <f t="shared" si="2"/>
        <v>22</v>
      </c>
      <c r="I29" s="114">
        <f t="shared" si="3"/>
        <v>16.923076923076923</v>
      </c>
      <c r="J29" s="112">
        <f t="shared" si="7"/>
        <v>1924.5</v>
      </c>
      <c r="K29" s="102">
        <f t="shared" si="8"/>
        <v>0</v>
      </c>
      <c r="L29" s="102">
        <f t="shared" si="9"/>
        <v>0</v>
      </c>
      <c r="M29" s="102">
        <f t="shared" si="10"/>
        <v>0</v>
      </c>
      <c r="N29" s="115">
        <f t="shared" si="11"/>
        <v>1924.5</v>
      </c>
      <c r="O29" s="98">
        <f t="shared" si="4"/>
        <v>1924.5</v>
      </c>
      <c r="P29" s="328"/>
      <c r="Q29" s="113"/>
      <c r="R29" s="329" t="e">
        <f t="shared" si="12"/>
        <v>#VALUE!</v>
      </c>
      <c r="S29" s="112">
        <v>100</v>
      </c>
      <c r="T29" s="102">
        <v>0</v>
      </c>
      <c r="U29" s="102">
        <v>0</v>
      </c>
      <c r="V29" s="114">
        <v>0</v>
      </c>
      <c r="W29" s="86"/>
    </row>
    <row r="30" spans="1:23" ht="15" hidden="1">
      <c r="A30" s="161" t="s">
        <v>99</v>
      </c>
      <c r="B30" s="111">
        <v>1</v>
      </c>
      <c r="C30" s="98">
        <f t="shared" si="5"/>
        <v>84678</v>
      </c>
      <c r="D30" s="98">
        <f t="shared" si="6"/>
        <v>84678</v>
      </c>
      <c r="E30" s="112">
        <f t="shared" si="0"/>
        <v>16.923076923076923</v>
      </c>
      <c r="F30" s="102">
        <v>22</v>
      </c>
      <c r="G30" s="113">
        <f t="shared" si="1"/>
        <v>18.333333333333336</v>
      </c>
      <c r="H30" s="102">
        <f t="shared" si="2"/>
        <v>22</v>
      </c>
      <c r="I30" s="114">
        <f t="shared" si="3"/>
        <v>16.923076923076923</v>
      </c>
      <c r="J30" s="112">
        <f t="shared" si="7"/>
        <v>0</v>
      </c>
      <c r="K30" s="102">
        <f t="shared" si="8"/>
        <v>0</v>
      </c>
      <c r="L30" s="102">
        <f t="shared" si="9"/>
        <v>0</v>
      </c>
      <c r="M30" s="102">
        <f t="shared" si="10"/>
        <v>5003.7</v>
      </c>
      <c r="N30" s="115">
        <f t="shared" si="11"/>
        <v>5003.7</v>
      </c>
      <c r="O30" s="98">
        <f t="shared" si="4"/>
        <v>5003.7</v>
      </c>
      <c r="P30" s="328"/>
      <c r="Q30" s="113"/>
      <c r="R30" s="329" t="e">
        <f t="shared" si="12"/>
        <v>#VALUE!</v>
      </c>
      <c r="S30" s="112">
        <v>0</v>
      </c>
      <c r="T30" s="102">
        <v>0</v>
      </c>
      <c r="U30" s="102">
        <v>0</v>
      </c>
      <c r="V30" s="114">
        <v>100</v>
      </c>
      <c r="W30" s="86"/>
    </row>
    <row r="31" spans="1:23" ht="15" hidden="1">
      <c r="A31" s="161" t="s">
        <v>100</v>
      </c>
      <c r="B31" s="111">
        <v>0.5</v>
      </c>
      <c r="C31" s="98">
        <f t="shared" si="5"/>
        <v>84678</v>
      </c>
      <c r="D31" s="98">
        <f t="shared" si="6"/>
        <v>42339</v>
      </c>
      <c r="E31" s="112">
        <f t="shared" si="0"/>
        <v>16.923076923076923</v>
      </c>
      <c r="F31" s="102">
        <v>22</v>
      </c>
      <c r="G31" s="113">
        <f t="shared" si="1"/>
        <v>18.333333333333336</v>
      </c>
      <c r="H31" s="102">
        <f t="shared" si="2"/>
        <v>22</v>
      </c>
      <c r="I31" s="114">
        <f t="shared" si="3"/>
        <v>16.923076923076923</v>
      </c>
      <c r="J31" s="112">
        <f t="shared" si="7"/>
        <v>0</v>
      </c>
      <c r="K31" s="102">
        <f t="shared" si="8"/>
        <v>0</v>
      </c>
      <c r="L31" s="102">
        <f t="shared" si="9"/>
        <v>0</v>
      </c>
      <c r="M31" s="102">
        <f t="shared" si="10"/>
        <v>2501.85</v>
      </c>
      <c r="N31" s="115">
        <f t="shared" si="11"/>
        <v>2501.85</v>
      </c>
      <c r="O31" s="98">
        <f t="shared" si="4"/>
        <v>2501.85</v>
      </c>
      <c r="P31" s="101"/>
      <c r="Q31" s="102"/>
      <c r="R31" s="329" t="e">
        <f t="shared" si="12"/>
        <v>#VALUE!</v>
      </c>
      <c r="S31" s="112">
        <v>0</v>
      </c>
      <c r="T31" s="102">
        <v>0</v>
      </c>
      <c r="U31" s="102">
        <v>0</v>
      </c>
      <c r="V31" s="114">
        <v>100</v>
      </c>
      <c r="W31" s="86"/>
    </row>
    <row r="32" spans="1:23" ht="15">
      <c r="A32" s="280" t="s">
        <v>71</v>
      </c>
      <c r="B32" s="330">
        <v>1.5</v>
      </c>
      <c r="C32" s="257">
        <f t="shared" si="5"/>
        <v>84678</v>
      </c>
      <c r="D32" s="257">
        <f t="shared" si="6"/>
        <v>127017</v>
      </c>
      <c r="E32" s="120">
        <f t="shared" si="0"/>
        <v>19.555555555555557</v>
      </c>
      <c r="F32" s="121">
        <v>22</v>
      </c>
      <c r="G32" s="122">
        <f t="shared" si="1"/>
        <v>18.333333333333336</v>
      </c>
      <c r="H32" s="121">
        <f t="shared" si="2"/>
        <v>22</v>
      </c>
      <c r="I32" s="123">
        <f t="shared" si="3"/>
        <v>16.923076923076923</v>
      </c>
      <c r="J32" s="120">
        <f t="shared" si="7"/>
        <v>2309.4</v>
      </c>
      <c r="K32" s="121">
        <f t="shared" si="8"/>
        <v>1732.0499999999997</v>
      </c>
      <c r="L32" s="121">
        <f t="shared" si="9"/>
        <v>577.35</v>
      </c>
      <c r="M32" s="121">
        <f t="shared" si="10"/>
        <v>1876.3875</v>
      </c>
      <c r="N32" s="124">
        <f t="shared" si="11"/>
        <v>6495.1875</v>
      </c>
      <c r="O32" s="119">
        <f t="shared" si="4"/>
        <v>6495.187499999999</v>
      </c>
      <c r="P32" s="256"/>
      <c r="Q32" s="153"/>
      <c r="R32" s="255"/>
      <c r="S32" s="152">
        <v>40</v>
      </c>
      <c r="T32" s="153">
        <f>100-S32-U32-V32</f>
        <v>25</v>
      </c>
      <c r="U32" s="153">
        <v>10</v>
      </c>
      <c r="V32" s="154">
        <v>25</v>
      </c>
      <c r="W32" s="86"/>
    </row>
    <row r="33" spans="1:23" ht="15">
      <c r="A33" s="331" t="s">
        <v>77</v>
      </c>
      <c r="B33" s="332">
        <f>B21+B32</f>
        <v>15.75</v>
      </c>
      <c r="C33" s="257">
        <f t="shared" si="5"/>
        <v>84678</v>
      </c>
      <c r="D33" s="333">
        <f>D21+D32</f>
        <v>1333678.5</v>
      </c>
      <c r="E33" s="89">
        <f>AVERAGE(E32,E21)</f>
        <v>19.30506045088714</v>
      </c>
      <c r="F33" s="90">
        <f>AVERAGE(F32,F21)</f>
        <v>22</v>
      </c>
      <c r="G33" s="90">
        <f>AVERAGE(G32,G21)</f>
        <v>18.333333333333336</v>
      </c>
      <c r="H33" s="90">
        <f>AVERAGE(H32,H21)</f>
        <v>22</v>
      </c>
      <c r="I33" s="95">
        <f>AVERAGE(I32,I21)</f>
        <v>16.923076923076923</v>
      </c>
      <c r="J33" s="89">
        <f aca="true" t="shared" si="14" ref="J33:O33">J21+J32</f>
        <v>19408.582500000004</v>
      </c>
      <c r="K33" s="90">
        <f t="shared" si="14"/>
        <v>20992.445999999996</v>
      </c>
      <c r="L33" s="90">
        <f t="shared" si="14"/>
        <v>4715.025000000001</v>
      </c>
      <c r="M33" s="90">
        <f t="shared" si="14"/>
        <v>24705.76875</v>
      </c>
      <c r="N33" s="92">
        <f t="shared" si="14"/>
        <v>69821.82225</v>
      </c>
      <c r="O33" s="334">
        <f t="shared" si="14"/>
        <v>69821.82224999998</v>
      </c>
      <c r="P33" s="335"/>
      <c r="Q33" s="258"/>
      <c r="R33" s="336"/>
      <c r="S33" s="89">
        <f>AVERAGE(S21,S32)</f>
        <v>36.05</v>
      </c>
      <c r="T33" s="93">
        <f>AVERAGE(T21,T32)</f>
        <v>24.55</v>
      </c>
      <c r="U33" s="93">
        <f>AVERAGE(U21,U32)</f>
        <v>8.15</v>
      </c>
      <c r="V33" s="334">
        <f>AVERAGE(V21,V32)</f>
        <v>31.25</v>
      </c>
      <c r="W33" s="86"/>
    </row>
    <row r="34" spans="1:23" ht="15">
      <c r="A34" s="137"/>
      <c r="B34" s="138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6"/>
    </row>
    <row r="35" ht="61.5" customHeight="1"/>
    <row r="36" spans="1:22" ht="15">
      <c r="A36" s="5" t="s">
        <v>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5" customHeight="1">
      <c r="A37" s="11" t="s">
        <v>15</v>
      </c>
      <c r="B37" s="12" t="s">
        <v>16</v>
      </c>
      <c r="C37" s="12" t="s">
        <v>17</v>
      </c>
      <c r="D37" s="12" t="s">
        <v>18</v>
      </c>
      <c r="E37" s="12" t="s">
        <v>19</v>
      </c>
      <c r="F37" s="13"/>
      <c r="G37" s="13"/>
      <c r="H37" s="13"/>
      <c r="I37" s="14"/>
      <c r="J37" s="12" t="s">
        <v>21</v>
      </c>
      <c r="K37" s="13"/>
      <c r="L37" s="13"/>
      <c r="M37" s="13"/>
      <c r="N37" s="14"/>
      <c r="O37" s="235" t="s">
        <v>110</v>
      </c>
      <c r="P37" s="13"/>
      <c r="Q37" s="13"/>
      <c r="R37" s="14"/>
      <c r="S37" s="11" t="s">
        <v>24</v>
      </c>
      <c r="T37" s="15"/>
      <c r="U37" s="15"/>
      <c r="V37" s="16"/>
    </row>
    <row r="38" spans="1:22" ht="15">
      <c r="A38" s="20"/>
      <c r="B38" s="21"/>
      <c r="C38" s="21"/>
      <c r="D38" s="21"/>
      <c r="E38" s="22"/>
      <c r="F38" s="23"/>
      <c r="G38" s="23"/>
      <c r="H38" s="23"/>
      <c r="I38" s="24"/>
      <c r="J38" s="22"/>
      <c r="K38" s="23"/>
      <c r="L38" s="23"/>
      <c r="M38" s="23"/>
      <c r="N38" s="24"/>
      <c r="O38" s="22"/>
      <c r="P38" s="23"/>
      <c r="Q38" s="23"/>
      <c r="R38" s="24"/>
      <c r="S38" s="25"/>
      <c r="T38" s="26"/>
      <c r="U38" s="26"/>
      <c r="V38" s="27"/>
    </row>
    <row r="39" spans="1:22" ht="15">
      <c r="A39" s="20"/>
      <c r="B39" s="21"/>
      <c r="C39" s="21"/>
      <c r="D39" s="21"/>
      <c r="E39" s="28"/>
      <c r="F39" s="29"/>
      <c r="G39" s="29"/>
      <c r="H39" s="29"/>
      <c r="I39" s="30"/>
      <c r="J39" s="28"/>
      <c r="K39" s="29"/>
      <c r="L39" s="29"/>
      <c r="M39" s="29"/>
      <c r="N39" s="30"/>
      <c r="O39" s="22"/>
      <c r="P39" s="23"/>
      <c r="Q39" s="23"/>
      <c r="R39" s="24"/>
      <c r="S39" s="31"/>
      <c r="T39" s="32"/>
      <c r="U39" s="32"/>
      <c r="V39" s="33"/>
    </row>
    <row r="40" spans="1:22" ht="15" customHeight="1">
      <c r="A40" s="20"/>
      <c r="B40" s="21"/>
      <c r="C40" s="21"/>
      <c r="D40" s="21"/>
      <c r="E40" s="11" t="s">
        <v>30</v>
      </c>
      <c r="F40" s="34" t="s">
        <v>31</v>
      </c>
      <c r="G40" s="34" t="s">
        <v>32</v>
      </c>
      <c r="H40" s="34" t="s">
        <v>33</v>
      </c>
      <c r="I40" s="34" t="s">
        <v>34</v>
      </c>
      <c r="J40" s="236" t="s">
        <v>36</v>
      </c>
      <c r="K40" s="237" t="s">
        <v>37</v>
      </c>
      <c r="L40" s="237" t="s">
        <v>38</v>
      </c>
      <c r="M40" s="238" t="s">
        <v>50</v>
      </c>
      <c r="N40" s="239" t="s">
        <v>40</v>
      </c>
      <c r="O40" s="22"/>
      <c r="P40" s="23"/>
      <c r="Q40" s="23"/>
      <c r="R40" s="24"/>
      <c r="S40" s="34" t="s">
        <v>36</v>
      </c>
      <c r="T40" s="34" t="s">
        <v>37</v>
      </c>
      <c r="U40" s="34" t="s">
        <v>38</v>
      </c>
      <c r="V40" s="41" t="s">
        <v>50</v>
      </c>
    </row>
    <row r="41" spans="1:22" ht="15">
      <c r="A41" s="20"/>
      <c r="B41" s="21"/>
      <c r="C41" s="21"/>
      <c r="D41" s="21"/>
      <c r="E41" s="20"/>
      <c r="F41" s="46"/>
      <c r="G41" s="46"/>
      <c r="H41" s="46"/>
      <c r="I41" s="46"/>
      <c r="J41" s="48"/>
      <c r="K41" s="49"/>
      <c r="L41" s="49"/>
      <c r="M41" s="50"/>
      <c r="N41" s="51"/>
      <c r="O41" s="22"/>
      <c r="P41" s="23"/>
      <c r="Q41" s="23"/>
      <c r="R41" s="24"/>
      <c r="S41" s="46"/>
      <c r="T41" s="46"/>
      <c r="U41" s="46"/>
      <c r="V41" s="53"/>
    </row>
    <row r="42" spans="1:22" ht="15">
      <c r="A42" s="20"/>
      <c r="B42" s="21"/>
      <c r="C42" s="21"/>
      <c r="D42" s="21"/>
      <c r="E42" s="20"/>
      <c r="F42" s="46"/>
      <c r="G42" s="46"/>
      <c r="H42" s="46"/>
      <c r="I42" s="46"/>
      <c r="J42" s="48"/>
      <c r="K42" s="49"/>
      <c r="L42" s="49"/>
      <c r="M42" s="50"/>
      <c r="N42" s="51"/>
      <c r="O42" s="22"/>
      <c r="P42" s="23"/>
      <c r="Q42" s="23"/>
      <c r="R42" s="24"/>
      <c r="S42" s="46"/>
      <c r="T42" s="46"/>
      <c r="U42" s="46"/>
      <c r="V42" s="53"/>
    </row>
    <row r="43" spans="1:22" ht="15">
      <c r="A43" s="20"/>
      <c r="B43" s="21"/>
      <c r="C43" s="21"/>
      <c r="D43" s="21"/>
      <c r="E43" s="20"/>
      <c r="F43" s="46"/>
      <c r="G43" s="46"/>
      <c r="H43" s="46"/>
      <c r="I43" s="46"/>
      <c r="J43" s="48"/>
      <c r="K43" s="49"/>
      <c r="L43" s="49"/>
      <c r="M43" s="50"/>
      <c r="N43" s="51"/>
      <c r="O43" s="22"/>
      <c r="P43" s="23"/>
      <c r="Q43" s="23"/>
      <c r="R43" s="24"/>
      <c r="S43" s="46"/>
      <c r="T43" s="46"/>
      <c r="U43" s="46"/>
      <c r="V43" s="53"/>
    </row>
    <row r="44" spans="1:22" ht="15">
      <c r="A44" s="58"/>
      <c r="B44" s="57"/>
      <c r="C44" s="57"/>
      <c r="D44" s="57"/>
      <c r="E44" s="58"/>
      <c r="F44" s="59"/>
      <c r="G44" s="59"/>
      <c r="H44" s="59"/>
      <c r="I44" s="59"/>
      <c r="J44" s="290"/>
      <c r="K44" s="291"/>
      <c r="L44" s="291"/>
      <c r="M44" s="292"/>
      <c r="N44" s="293"/>
      <c r="O44" s="22"/>
      <c r="P44" s="29"/>
      <c r="Q44" s="29"/>
      <c r="R44" s="30"/>
      <c r="S44" s="59"/>
      <c r="T44" s="59"/>
      <c r="U44" s="59"/>
      <c r="V44" s="66"/>
    </row>
    <row r="45" spans="1:22" ht="15" customHeight="1">
      <c r="A45" s="247" t="s">
        <v>118</v>
      </c>
      <c r="B45" s="248">
        <f>B46+B47+B48+B49+B50+B51+B52+B53+B55+B54</f>
        <v>13.75</v>
      </c>
      <c r="C45" s="142">
        <f>C32</f>
        <v>84678</v>
      </c>
      <c r="D45" s="142">
        <f>D46+D47+D48+D49+D50+D51+D52+D53+D54+D55</f>
        <v>1164322.5</v>
      </c>
      <c r="E45" s="112">
        <f aca="true" t="shared" si="15" ref="E45:E56">D45/N45</f>
        <v>19.142237901631045</v>
      </c>
      <c r="F45" s="102">
        <v>22</v>
      </c>
      <c r="G45" s="113">
        <f aca="true" t="shared" si="16" ref="G45:G56">F45/1.2</f>
        <v>18.333333333333336</v>
      </c>
      <c r="H45" s="102">
        <f aca="true" t="shared" si="17" ref="H45:H56">F45</f>
        <v>22</v>
      </c>
      <c r="I45" s="115">
        <f aca="true" t="shared" si="18" ref="I45:I56">H45/1.3</f>
        <v>16.923076923076923</v>
      </c>
      <c r="J45" s="143">
        <f>J46+J47+J48+J49+J50+J51+J52+J53+J54+J55</f>
        <v>17099.182500000003</v>
      </c>
      <c r="K45" s="144">
        <f>K46+K47+K48+K49+K50+K51+K52+K53+K54+K55</f>
        <v>19260.395999999997</v>
      </c>
      <c r="L45" s="144">
        <f>L46+L47+L48+L49+L50+L51+L52+L53+L54+L55</f>
        <v>4137.675</v>
      </c>
      <c r="M45" s="144">
        <f>M46+M47+M48+M49+M50+M51+M52+M53+M54+M55</f>
        <v>20327.531249999996</v>
      </c>
      <c r="N45" s="145">
        <f>N46+N47+N48+N49+N50+N51+N52+N53+N54+N55</f>
        <v>60824.78475</v>
      </c>
      <c r="O45" s="337">
        <f aca="true" t="shared" si="19" ref="O45:O56">D45/E45</f>
        <v>60824.78475</v>
      </c>
      <c r="P45" s="147"/>
      <c r="Q45" s="144"/>
      <c r="R45" s="146"/>
      <c r="S45" s="143">
        <f>AVERAGE(S46,S47,S48,S49,S50,S51,S52,S53,S54,S55)</f>
        <v>32.1</v>
      </c>
      <c r="T45" s="147">
        <f>AVERAGE(T46,T47,T48,T49,T50,T51,T52,T53,T54,T55)</f>
        <v>24.1</v>
      </c>
      <c r="U45" s="147">
        <f>AVERAGE(U46,U47,U48,U49,U50,U51,U52,U53,U54,U55)</f>
        <v>6.3</v>
      </c>
      <c r="V45" s="337">
        <f>AVERAGE(V46,V47,V48,V49,V50,V51,V52,V53,V54,V55)</f>
        <v>37.5</v>
      </c>
    </row>
    <row r="46" spans="1:22" ht="15" hidden="1">
      <c r="A46" s="250" t="s">
        <v>63</v>
      </c>
      <c r="B46" s="251">
        <v>1.5</v>
      </c>
      <c r="C46" s="98">
        <f aca="true" t="shared" si="20" ref="C46:C57">ROUND(C45,0)</f>
        <v>84678</v>
      </c>
      <c r="D46" s="98">
        <f aca="true" t="shared" si="21" ref="D46:D56">B46*C46</f>
        <v>127017</v>
      </c>
      <c r="E46" s="112">
        <f t="shared" si="15"/>
        <v>19.315188762071994</v>
      </c>
      <c r="F46" s="102">
        <v>22</v>
      </c>
      <c r="G46" s="113">
        <f t="shared" si="16"/>
        <v>18.333333333333336</v>
      </c>
      <c r="H46" s="102">
        <f t="shared" si="17"/>
        <v>22</v>
      </c>
      <c r="I46" s="115">
        <f t="shared" si="18"/>
        <v>16.923076923076923</v>
      </c>
      <c r="J46" s="112">
        <f aca="true" t="shared" si="22" ref="J46:J56">(D46*S46/100)/F46</f>
        <v>2193.93</v>
      </c>
      <c r="K46" s="102">
        <f aca="true" t="shared" si="23" ref="K46:K56">(D46*T46/100)/G46</f>
        <v>2217.024</v>
      </c>
      <c r="L46" s="102">
        <f aca="true" t="shared" si="24" ref="L46:L56">(D46*U46/100)/H46</f>
        <v>288.675</v>
      </c>
      <c r="M46" s="102">
        <f aca="true" t="shared" si="25" ref="M46:M56">(D46*V46/100)/I46</f>
        <v>1876.3875</v>
      </c>
      <c r="N46" s="114">
        <f aca="true" t="shared" si="26" ref="N46:N56">J46+K46+L46+M46</f>
        <v>6576.0165</v>
      </c>
      <c r="O46" s="338">
        <f t="shared" si="19"/>
        <v>6576.0165</v>
      </c>
      <c r="P46" s="328"/>
      <c r="Q46" s="113"/>
      <c r="R46" s="329" t="e">
        <f aca="true" t="shared" si="27" ref="R46:R55">D46/"#REF!"</f>
        <v>#VALUE!</v>
      </c>
      <c r="S46" s="112">
        <v>38</v>
      </c>
      <c r="T46" s="102">
        <f aca="true" t="shared" si="28" ref="T46:T52">100-S46-U46-V46</f>
        <v>32</v>
      </c>
      <c r="U46" s="102">
        <v>5</v>
      </c>
      <c r="V46" s="114">
        <v>25</v>
      </c>
    </row>
    <row r="47" spans="1:22" ht="15" hidden="1">
      <c r="A47" s="250" t="s">
        <v>64</v>
      </c>
      <c r="B47" s="251">
        <v>1.5</v>
      </c>
      <c r="C47" s="98">
        <f t="shared" si="20"/>
        <v>84678</v>
      </c>
      <c r="D47" s="98">
        <f t="shared" si="21"/>
        <v>127017</v>
      </c>
      <c r="E47" s="112">
        <f t="shared" si="15"/>
        <v>19.113814074717638</v>
      </c>
      <c r="F47" s="102">
        <v>22</v>
      </c>
      <c r="G47" s="113">
        <f t="shared" si="16"/>
        <v>18.333333333333336</v>
      </c>
      <c r="H47" s="102">
        <f t="shared" si="17"/>
        <v>22</v>
      </c>
      <c r="I47" s="115">
        <f t="shared" si="18"/>
        <v>16.923076923076923</v>
      </c>
      <c r="J47" s="112">
        <f t="shared" si="22"/>
        <v>1847.5200000000002</v>
      </c>
      <c r="K47" s="102">
        <f t="shared" si="23"/>
        <v>2632.7159999999994</v>
      </c>
      <c r="L47" s="102">
        <f t="shared" si="24"/>
        <v>288.675</v>
      </c>
      <c r="M47" s="102">
        <f t="shared" si="25"/>
        <v>1876.3875</v>
      </c>
      <c r="N47" s="114">
        <f t="shared" si="26"/>
        <v>6645.2985</v>
      </c>
      <c r="O47" s="338">
        <f t="shared" si="19"/>
        <v>6645.2985</v>
      </c>
      <c r="P47" s="328"/>
      <c r="Q47" s="113"/>
      <c r="R47" s="329" t="e">
        <f t="shared" si="27"/>
        <v>#VALUE!</v>
      </c>
      <c r="S47" s="112">
        <v>32</v>
      </c>
      <c r="T47" s="102">
        <f t="shared" si="28"/>
        <v>38</v>
      </c>
      <c r="U47" s="102">
        <v>5</v>
      </c>
      <c r="V47" s="114">
        <v>25</v>
      </c>
    </row>
    <row r="48" spans="1:22" ht="15" customHeight="1" hidden="1">
      <c r="A48" s="250" t="s">
        <v>65</v>
      </c>
      <c r="B48" s="251">
        <v>1.5</v>
      </c>
      <c r="C48" s="98">
        <f t="shared" si="20"/>
        <v>84678</v>
      </c>
      <c r="D48" s="98">
        <f t="shared" si="21"/>
        <v>127017</v>
      </c>
      <c r="E48" s="112">
        <f t="shared" si="15"/>
        <v>19.45181255526083</v>
      </c>
      <c r="F48" s="102">
        <v>22</v>
      </c>
      <c r="G48" s="113">
        <f t="shared" si="16"/>
        <v>18.333333333333336</v>
      </c>
      <c r="H48" s="102">
        <f t="shared" si="17"/>
        <v>22</v>
      </c>
      <c r="I48" s="115">
        <f t="shared" si="18"/>
        <v>16.923076923076923</v>
      </c>
      <c r="J48" s="112">
        <f t="shared" si="22"/>
        <v>2136.195</v>
      </c>
      <c r="K48" s="102">
        <f t="shared" si="23"/>
        <v>1939.896</v>
      </c>
      <c r="L48" s="102">
        <f t="shared" si="24"/>
        <v>577.35</v>
      </c>
      <c r="M48" s="102">
        <f t="shared" si="25"/>
        <v>1876.3875</v>
      </c>
      <c r="N48" s="114">
        <f t="shared" si="26"/>
        <v>6529.8285000000005</v>
      </c>
      <c r="O48" s="338">
        <f t="shared" si="19"/>
        <v>6529.8285000000005</v>
      </c>
      <c r="P48" s="328"/>
      <c r="Q48" s="113"/>
      <c r="R48" s="329" t="e">
        <f t="shared" si="27"/>
        <v>#VALUE!</v>
      </c>
      <c r="S48" s="112">
        <v>37</v>
      </c>
      <c r="T48" s="102">
        <f t="shared" si="28"/>
        <v>28</v>
      </c>
      <c r="U48" s="102">
        <v>10</v>
      </c>
      <c r="V48" s="114">
        <v>25</v>
      </c>
    </row>
    <row r="49" spans="1:22" ht="15" hidden="1">
      <c r="A49" s="250" t="s">
        <v>66</v>
      </c>
      <c r="B49" s="251">
        <v>1.5</v>
      </c>
      <c r="C49" s="98">
        <f t="shared" si="20"/>
        <v>84678</v>
      </c>
      <c r="D49" s="98">
        <f t="shared" si="21"/>
        <v>127017</v>
      </c>
      <c r="E49" s="112">
        <f t="shared" si="15"/>
        <v>19.28133216476775</v>
      </c>
      <c r="F49" s="102">
        <v>22</v>
      </c>
      <c r="G49" s="113">
        <f t="shared" si="16"/>
        <v>18.333333333333336</v>
      </c>
      <c r="H49" s="102">
        <f t="shared" si="17"/>
        <v>22</v>
      </c>
      <c r="I49" s="115">
        <f t="shared" si="18"/>
        <v>16.923076923076923</v>
      </c>
      <c r="J49" s="112">
        <f t="shared" si="22"/>
        <v>1270.17</v>
      </c>
      <c r="K49" s="102">
        <f t="shared" si="23"/>
        <v>2286.3059999999996</v>
      </c>
      <c r="L49" s="102">
        <f t="shared" si="24"/>
        <v>1154.7</v>
      </c>
      <c r="M49" s="102">
        <f t="shared" si="25"/>
        <v>1876.3875</v>
      </c>
      <c r="N49" s="114">
        <f t="shared" si="26"/>
        <v>6587.563499999999</v>
      </c>
      <c r="O49" s="338">
        <f t="shared" si="19"/>
        <v>6587.563499999999</v>
      </c>
      <c r="P49" s="328"/>
      <c r="Q49" s="113"/>
      <c r="R49" s="329" t="e">
        <f t="shared" si="27"/>
        <v>#VALUE!</v>
      </c>
      <c r="S49" s="112">
        <v>22</v>
      </c>
      <c r="T49" s="102">
        <f t="shared" si="28"/>
        <v>33</v>
      </c>
      <c r="U49" s="102">
        <v>20</v>
      </c>
      <c r="V49" s="114">
        <v>25</v>
      </c>
    </row>
    <row r="50" spans="1:22" ht="15" hidden="1">
      <c r="A50" s="250" t="s">
        <v>66</v>
      </c>
      <c r="B50" s="251">
        <v>1.5</v>
      </c>
      <c r="C50" s="98">
        <f t="shared" si="20"/>
        <v>84678</v>
      </c>
      <c r="D50" s="98">
        <f t="shared" si="21"/>
        <v>127017</v>
      </c>
      <c r="E50" s="112">
        <f t="shared" si="15"/>
        <v>18.88412017167382</v>
      </c>
      <c r="F50" s="102">
        <v>22</v>
      </c>
      <c r="G50" s="113">
        <f t="shared" si="16"/>
        <v>18.333333333333336</v>
      </c>
      <c r="H50" s="102">
        <f t="shared" si="17"/>
        <v>22</v>
      </c>
      <c r="I50" s="115">
        <f t="shared" si="18"/>
        <v>16.923076923076923</v>
      </c>
      <c r="J50" s="112">
        <f t="shared" si="22"/>
        <v>1443.375</v>
      </c>
      <c r="K50" s="102">
        <f t="shared" si="23"/>
        <v>3117.6899999999996</v>
      </c>
      <c r="L50" s="102">
        <f t="shared" si="24"/>
        <v>288.675</v>
      </c>
      <c r="M50" s="102">
        <f t="shared" si="25"/>
        <v>1876.3875</v>
      </c>
      <c r="N50" s="114">
        <f t="shared" si="26"/>
        <v>6726.1275</v>
      </c>
      <c r="O50" s="338">
        <f t="shared" si="19"/>
        <v>6726.1275</v>
      </c>
      <c r="P50" s="328"/>
      <c r="Q50" s="113"/>
      <c r="R50" s="329" t="e">
        <f t="shared" si="27"/>
        <v>#VALUE!</v>
      </c>
      <c r="S50" s="112">
        <v>25</v>
      </c>
      <c r="T50" s="102">
        <f t="shared" si="28"/>
        <v>45</v>
      </c>
      <c r="U50" s="102">
        <v>5</v>
      </c>
      <c r="V50" s="114">
        <v>25</v>
      </c>
    </row>
    <row r="51" spans="1:22" ht="15" hidden="1">
      <c r="A51" s="250" t="s">
        <v>67</v>
      </c>
      <c r="B51" s="251">
        <v>3.75</v>
      </c>
      <c r="C51" s="98">
        <f t="shared" si="20"/>
        <v>84678</v>
      </c>
      <c r="D51" s="98">
        <f t="shared" si="21"/>
        <v>317542.5</v>
      </c>
      <c r="E51" s="112">
        <f t="shared" si="15"/>
        <v>19.31518876207199</v>
      </c>
      <c r="F51" s="102">
        <v>22</v>
      </c>
      <c r="G51" s="113">
        <f t="shared" si="16"/>
        <v>18.333333333333336</v>
      </c>
      <c r="H51" s="102">
        <f t="shared" si="17"/>
        <v>22</v>
      </c>
      <c r="I51" s="115">
        <f t="shared" si="18"/>
        <v>16.923076923076923</v>
      </c>
      <c r="J51" s="112">
        <f t="shared" si="22"/>
        <v>5051.8125</v>
      </c>
      <c r="K51" s="102">
        <f t="shared" si="23"/>
        <v>5542.5599999999995</v>
      </c>
      <c r="L51" s="102">
        <f t="shared" si="24"/>
        <v>1154.7</v>
      </c>
      <c r="M51" s="102">
        <f t="shared" si="25"/>
        <v>4690.96875</v>
      </c>
      <c r="N51" s="114">
        <f t="shared" si="26"/>
        <v>16440.041250000002</v>
      </c>
      <c r="O51" s="338">
        <f t="shared" si="19"/>
        <v>16440.041250000002</v>
      </c>
      <c r="P51" s="328"/>
      <c r="Q51" s="113"/>
      <c r="R51" s="329" t="e">
        <f t="shared" si="27"/>
        <v>#VALUE!</v>
      </c>
      <c r="S51" s="112">
        <v>35</v>
      </c>
      <c r="T51" s="102">
        <f t="shared" si="28"/>
        <v>32</v>
      </c>
      <c r="U51" s="102">
        <v>8</v>
      </c>
      <c r="V51" s="114">
        <v>25</v>
      </c>
    </row>
    <row r="52" spans="1:22" ht="15" hidden="1">
      <c r="A52" s="250" t="s">
        <v>68</v>
      </c>
      <c r="B52" s="251">
        <v>1</v>
      </c>
      <c r="C52" s="98">
        <f t="shared" si="20"/>
        <v>84678</v>
      </c>
      <c r="D52" s="98">
        <f t="shared" si="21"/>
        <v>84678</v>
      </c>
      <c r="E52" s="112">
        <f t="shared" si="15"/>
        <v>19.281332164767747</v>
      </c>
      <c r="F52" s="102">
        <v>22</v>
      </c>
      <c r="G52" s="113">
        <f t="shared" si="16"/>
        <v>18.333333333333336</v>
      </c>
      <c r="H52" s="102">
        <f t="shared" si="17"/>
        <v>22</v>
      </c>
      <c r="I52" s="115">
        <f t="shared" si="18"/>
        <v>16.923076923076923</v>
      </c>
      <c r="J52" s="112">
        <f t="shared" si="22"/>
        <v>1231.68</v>
      </c>
      <c r="K52" s="102">
        <f t="shared" si="23"/>
        <v>1524.204</v>
      </c>
      <c r="L52" s="102">
        <f t="shared" si="24"/>
        <v>384.9</v>
      </c>
      <c r="M52" s="102">
        <f t="shared" si="25"/>
        <v>1250.925</v>
      </c>
      <c r="N52" s="114">
        <f t="shared" si="26"/>
        <v>4391.709</v>
      </c>
      <c r="O52" s="338">
        <f t="shared" si="19"/>
        <v>4391.709</v>
      </c>
      <c r="P52" s="328"/>
      <c r="Q52" s="113"/>
      <c r="R52" s="329" t="e">
        <f t="shared" si="27"/>
        <v>#VALUE!</v>
      </c>
      <c r="S52" s="112">
        <v>32</v>
      </c>
      <c r="T52" s="102">
        <f t="shared" si="28"/>
        <v>33</v>
      </c>
      <c r="U52" s="102">
        <v>10</v>
      </c>
      <c r="V52" s="114">
        <v>25</v>
      </c>
    </row>
    <row r="53" spans="1:22" ht="15" hidden="1">
      <c r="A53" s="250" t="s">
        <v>98</v>
      </c>
      <c r="B53" s="251">
        <v>0.5</v>
      </c>
      <c r="C53" s="98">
        <f t="shared" si="20"/>
        <v>84678</v>
      </c>
      <c r="D53" s="98">
        <f t="shared" si="21"/>
        <v>42339</v>
      </c>
      <c r="E53" s="112">
        <f t="shared" si="15"/>
        <v>22</v>
      </c>
      <c r="F53" s="102">
        <v>22</v>
      </c>
      <c r="G53" s="113">
        <f t="shared" si="16"/>
        <v>18.333333333333336</v>
      </c>
      <c r="H53" s="102">
        <f t="shared" si="17"/>
        <v>22</v>
      </c>
      <c r="I53" s="115">
        <f t="shared" si="18"/>
        <v>16.923076923076923</v>
      </c>
      <c r="J53" s="112">
        <f t="shared" si="22"/>
        <v>1924.5</v>
      </c>
      <c r="K53" s="102">
        <f t="shared" si="23"/>
        <v>0</v>
      </c>
      <c r="L53" s="102">
        <f t="shared" si="24"/>
        <v>0</v>
      </c>
      <c r="M53" s="102">
        <f t="shared" si="25"/>
        <v>0</v>
      </c>
      <c r="N53" s="114">
        <f t="shared" si="26"/>
        <v>1924.5</v>
      </c>
      <c r="O53" s="338">
        <f t="shared" si="19"/>
        <v>1924.5</v>
      </c>
      <c r="P53" s="328"/>
      <c r="Q53" s="113"/>
      <c r="R53" s="329" t="e">
        <f t="shared" si="27"/>
        <v>#VALUE!</v>
      </c>
      <c r="S53" s="112">
        <v>100</v>
      </c>
      <c r="T53" s="102">
        <v>0</v>
      </c>
      <c r="U53" s="102">
        <v>0</v>
      </c>
      <c r="V53" s="114">
        <v>0</v>
      </c>
    </row>
    <row r="54" spans="1:22" ht="15" hidden="1">
      <c r="A54" s="250" t="s">
        <v>99</v>
      </c>
      <c r="B54" s="251">
        <v>0.5</v>
      </c>
      <c r="C54" s="98">
        <f t="shared" si="20"/>
        <v>84678</v>
      </c>
      <c r="D54" s="98">
        <f t="shared" si="21"/>
        <v>42339</v>
      </c>
      <c r="E54" s="112">
        <f t="shared" si="15"/>
        <v>16.923076923076923</v>
      </c>
      <c r="F54" s="102">
        <v>22</v>
      </c>
      <c r="G54" s="113">
        <f t="shared" si="16"/>
        <v>18.333333333333336</v>
      </c>
      <c r="H54" s="102">
        <f t="shared" si="17"/>
        <v>22</v>
      </c>
      <c r="I54" s="115">
        <f t="shared" si="18"/>
        <v>16.923076923076923</v>
      </c>
      <c r="J54" s="112">
        <f t="shared" si="22"/>
        <v>0</v>
      </c>
      <c r="K54" s="102">
        <f t="shared" si="23"/>
        <v>0</v>
      </c>
      <c r="L54" s="102">
        <f t="shared" si="24"/>
        <v>0</v>
      </c>
      <c r="M54" s="102">
        <f t="shared" si="25"/>
        <v>2501.85</v>
      </c>
      <c r="N54" s="114">
        <f t="shared" si="26"/>
        <v>2501.85</v>
      </c>
      <c r="O54" s="338">
        <f t="shared" si="19"/>
        <v>2501.85</v>
      </c>
      <c r="P54" s="328"/>
      <c r="Q54" s="113"/>
      <c r="R54" s="329" t="e">
        <f t="shared" si="27"/>
        <v>#VALUE!</v>
      </c>
      <c r="S54" s="112">
        <v>0</v>
      </c>
      <c r="T54" s="102">
        <v>0</v>
      </c>
      <c r="U54" s="102">
        <v>0</v>
      </c>
      <c r="V54" s="114">
        <v>100</v>
      </c>
    </row>
    <row r="55" spans="1:22" ht="15" hidden="1">
      <c r="A55" s="250" t="s">
        <v>100</v>
      </c>
      <c r="B55" s="251">
        <v>0.5</v>
      </c>
      <c r="C55" s="98">
        <f t="shared" si="20"/>
        <v>84678</v>
      </c>
      <c r="D55" s="98">
        <f t="shared" si="21"/>
        <v>42339</v>
      </c>
      <c r="E55" s="112">
        <f t="shared" si="15"/>
        <v>16.923076923076923</v>
      </c>
      <c r="F55" s="102">
        <v>22</v>
      </c>
      <c r="G55" s="113">
        <f t="shared" si="16"/>
        <v>18.333333333333336</v>
      </c>
      <c r="H55" s="102">
        <f t="shared" si="17"/>
        <v>22</v>
      </c>
      <c r="I55" s="115">
        <f t="shared" si="18"/>
        <v>16.923076923076923</v>
      </c>
      <c r="J55" s="112">
        <f t="shared" si="22"/>
        <v>0</v>
      </c>
      <c r="K55" s="102">
        <f t="shared" si="23"/>
        <v>0</v>
      </c>
      <c r="L55" s="102">
        <f t="shared" si="24"/>
        <v>0</v>
      </c>
      <c r="M55" s="102">
        <f t="shared" si="25"/>
        <v>2501.85</v>
      </c>
      <c r="N55" s="114">
        <f t="shared" si="26"/>
        <v>2501.85</v>
      </c>
      <c r="O55" s="338">
        <f t="shared" si="19"/>
        <v>2501.85</v>
      </c>
      <c r="P55" s="101"/>
      <c r="Q55" s="102"/>
      <c r="R55" s="329" t="e">
        <f t="shared" si="27"/>
        <v>#VALUE!</v>
      </c>
      <c r="S55" s="112">
        <v>0</v>
      </c>
      <c r="T55" s="102">
        <v>0</v>
      </c>
      <c r="U55" s="102">
        <v>0</v>
      </c>
      <c r="V55" s="114">
        <v>100</v>
      </c>
    </row>
    <row r="56" spans="1:22" ht="15">
      <c r="A56" s="252" t="s">
        <v>71</v>
      </c>
      <c r="B56" s="253">
        <v>1</v>
      </c>
      <c r="C56" s="119">
        <f t="shared" si="20"/>
        <v>84678</v>
      </c>
      <c r="D56" s="98">
        <f t="shared" si="21"/>
        <v>84678</v>
      </c>
      <c r="E56" s="120">
        <f t="shared" si="15"/>
        <v>19.555555555555557</v>
      </c>
      <c r="F56" s="121">
        <v>22</v>
      </c>
      <c r="G56" s="122">
        <f t="shared" si="16"/>
        <v>18.333333333333336</v>
      </c>
      <c r="H56" s="121">
        <f t="shared" si="17"/>
        <v>22</v>
      </c>
      <c r="I56" s="124">
        <f t="shared" si="18"/>
        <v>16.923076923076923</v>
      </c>
      <c r="J56" s="120">
        <f t="shared" si="22"/>
        <v>1539.6</v>
      </c>
      <c r="K56" s="121">
        <f t="shared" si="23"/>
        <v>1154.6999999999998</v>
      </c>
      <c r="L56" s="121">
        <f t="shared" si="24"/>
        <v>384.9</v>
      </c>
      <c r="M56" s="121">
        <f t="shared" si="25"/>
        <v>1250.925</v>
      </c>
      <c r="N56" s="123">
        <f t="shared" si="26"/>
        <v>4330.125</v>
      </c>
      <c r="O56" s="339">
        <f t="shared" si="19"/>
        <v>4330.125</v>
      </c>
      <c r="P56" s="101"/>
      <c r="Q56" s="102"/>
      <c r="R56" s="115"/>
      <c r="S56" s="152">
        <v>40</v>
      </c>
      <c r="T56" s="153">
        <f>100-S56-U56-V56</f>
        <v>25</v>
      </c>
      <c r="U56" s="153">
        <v>10</v>
      </c>
      <c r="V56" s="154">
        <v>25</v>
      </c>
    </row>
    <row r="57" spans="1:22" ht="15">
      <c r="A57" s="130" t="s">
        <v>77</v>
      </c>
      <c r="B57" s="131">
        <f>B45+B56</f>
        <v>14.75</v>
      </c>
      <c r="C57" s="85">
        <f t="shared" si="20"/>
        <v>84678</v>
      </c>
      <c r="D57" s="96">
        <f>D45+D56</f>
        <v>1249000.5</v>
      </c>
      <c r="E57" s="89">
        <f>AVERAGE(E45,E56)</f>
        <v>19.348896728593303</v>
      </c>
      <c r="F57" s="90">
        <f>AVERAGE(F45,F56)</f>
        <v>22</v>
      </c>
      <c r="G57" s="90">
        <f>AVERAGE(G45,G56)</f>
        <v>18.333333333333336</v>
      </c>
      <c r="H57" s="90">
        <f>AVERAGE(H45,H56)</f>
        <v>22</v>
      </c>
      <c r="I57" s="92">
        <f>AVERAGE(I45,I56)</f>
        <v>16.923076923076923</v>
      </c>
      <c r="J57" s="93">
        <f aca="true" t="shared" si="29" ref="J57:O57">J45+J56</f>
        <v>18638.7825</v>
      </c>
      <c r="K57" s="90">
        <f t="shared" si="29"/>
        <v>20415.095999999998</v>
      </c>
      <c r="L57" s="90">
        <f t="shared" si="29"/>
        <v>4522.575</v>
      </c>
      <c r="M57" s="90">
        <f t="shared" si="29"/>
        <v>21578.456249999996</v>
      </c>
      <c r="N57" s="92">
        <f t="shared" si="29"/>
        <v>65154.90975</v>
      </c>
      <c r="O57" s="334">
        <f t="shared" si="29"/>
        <v>65154.90975</v>
      </c>
      <c r="P57" s="93"/>
      <c r="Q57" s="90"/>
      <c r="R57" s="95"/>
      <c r="S57" s="89">
        <f>AVERAGE(S45,S56)</f>
        <v>36.05</v>
      </c>
      <c r="T57" s="93">
        <f>AVERAGE(T45,T56)</f>
        <v>24.55</v>
      </c>
      <c r="U57" s="93">
        <f>AVERAGE(U45,U56)</f>
        <v>8.15</v>
      </c>
      <c r="V57" s="334">
        <f>AVERAGE(V45,V56)</f>
        <v>31.25</v>
      </c>
    </row>
    <row r="58" spans="1:22" ht="65.25" customHeight="1">
      <c r="A58" s="137"/>
      <c r="B58" s="138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</row>
    <row r="59" ht="76.5" customHeight="1"/>
    <row r="60" spans="1:27" ht="15">
      <c r="A60" s="263" t="s">
        <v>103</v>
      </c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137"/>
      <c r="X60" s="137"/>
      <c r="Y60" s="137"/>
      <c r="Z60" s="137"/>
      <c r="AA60" s="137"/>
    </row>
    <row r="61" spans="1:22" ht="15" customHeight="1">
      <c r="A61" s="234" t="s">
        <v>15</v>
      </c>
      <c r="B61" s="235" t="s">
        <v>16</v>
      </c>
      <c r="C61" s="235" t="s">
        <v>17</v>
      </c>
      <c r="D61" s="235" t="s">
        <v>18</v>
      </c>
      <c r="E61" s="12" t="s">
        <v>19</v>
      </c>
      <c r="F61" s="13"/>
      <c r="G61" s="13"/>
      <c r="H61" s="13"/>
      <c r="I61" s="14"/>
      <c r="J61" s="12" t="s">
        <v>21</v>
      </c>
      <c r="K61" s="13"/>
      <c r="L61" s="13"/>
      <c r="M61" s="13"/>
      <c r="N61" s="14"/>
      <c r="O61" s="235" t="s">
        <v>110</v>
      </c>
      <c r="P61" s="13"/>
      <c r="Q61" s="13"/>
      <c r="R61" s="14"/>
      <c r="S61" s="11" t="s">
        <v>24</v>
      </c>
      <c r="T61" s="15"/>
      <c r="U61" s="15"/>
      <c r="V61" s="16"/>
    </row>
    <row r="62" spans="1:22" ht="15">
      <c r="A62" s="20"/>
      <c r="B62" s="21"/>
      <c r="C62" s="21"/>
      <c r="D62" s="21"/>
      <c r="E62" s="22"/>
      <c r="F62" s="23"/>
      <c r="G62" s="23"/>
      <c r="H62" s="23"/>
      <c r="I62" s="24"/>
      <c r="J62" s="22"/>
      <c r="K62" s="23"/>
      <c r="L62" s="23"/>
      <c r="M62" s="23"/>
      <c r="N62" s="24"/>
      <c r="O62" s="22"/>
      <c r="P62" s="23"/>
      <c r="Q62" s="23"/>
      <c r="R62" s="24"/>
      <c r="S62" s="25"/>
      <c r="T62" s="26"/>
      <c r="U62" s="26"/>
      <c r="V62" s="27"/>
    </row>
    <row r="63" spans="1:22" ht="15">
      <c r="A63" s="20"/>
      <c r="B63" s="21"/>
      <c r="C63" s="21"/>
      <c r="D63" s="21"/>
      <c r="E63" s="28"/>
      <c r="F63" s="29"/>
      <c r="G63" s="29"/>
      <c r="H63" s="29"/>
      <c r="I63" s="30"/>
      <c r="J63" s="28"/>
      <c r="K63" s="29"/>
      <c r="L63" s="29"/>
      <c r="M63" s="29"/>
      <c r="N63" s="30"/>
      <c r="O63" s="22"/>
      <c r="P63" s="23"/>
      <c r="Q63" s="23"/>
      <c r="R63" s="24"/>
      <c r="S63" s="31"/>
      <c r="T63" s="32"/>
      <c r="U63" s="32"/>
      <c r="V63" s="33"/>
    </row>
    <row r="64" spans="1:22" ht="15" customHeight="1">
      <c r="A64" s="20"/>
      <c r="B64" s="21"/>
      <c r="C64" s="21"/>
      <c r="D64" s="21"/>
      <c r="E64" s="234" t="s">
        <v>30</v>
      </c>
      <c r="F64" s="44" t="s">
        <v>31</v>
      </c>
      <c r="G64" s="44" t="s">
        <v>32</v>
      </c>
      <c r="H64" s="44" t="s">
        <v>33</v>
      </c>
      <c r="I64" s="44" t="s">
        <v>34</v>
      </c>
      <c r="J64" s="236" t="s">
        <v>36</v>
      </c>
      <c r="K64" s="237" t="s">
        <v>37</v>
      </c>
      <c r="L64" s="237" t="s">
        <v>38</v>
      </c>
      <c r="M64" s="238" t="s">
        <v>50</v>
      </c>
      <c r="N64" s="239" t="s">
        <v>40</v>
      </c>
      <c r="O64" s="22"/>
      <c r="P64" s="23"/>
      <c r="Q64" s="23"/>
      <c r="R64" s="24"/>
      <c r="S64" s="44" t="s">
        <v>36</v>
      </c>
      <c r="T64" s="44" t="s">
        <v>37</v>
      </c>
      <c r="U64" s="44" t="s">
        <v>38</v>
      </c>
      <c r="V64" s="240" t="s">
        <v>50</v>
      </c>
    </row>
    <row r="65" spans="1:22" ht="15">
      <c r="A65" s="20"/>
      <c r="B65" s="21"/>
      <c r="C65" s="21"/>
      <c r="D65" s="21"/>
      <c r="E65" s="20"/>
      <c r="F65" s="46"/>
      <c r="G65" s="46"/>
      <c r="H65" s="46"/>
      <c r="I65" s="46"/>
      <c r="J65" s="48"/>
      <c r="K65" s="49"/>
      <c r="L65" s="49"/>
      <c r="M65" s="50"/>
      <c r="N65" s="51"/>
      <c r="O65" s="22"/>
      <c r="P65" s="23"/>
      <c r="Q65" s="23"/>
      <c r="R65" s="24"/>
      <c r="S65" s="46"/>
      <c r="T65" s="46"/>
      <c r="U65" s="46"/>
      <c r="V65" s="53"/>
    </row>
    <row r="66" spans="1:22" ht="15">
      <c r="A66" s="20"/>
      <c r="B66" s="21"/>
      <c r="C66" s="21"/>
      <c r="D66" s="21"/>
      <c r="E66" s="20"/>
      <c r="F66" s="46"/>
      <c r="G66" s="46"/>
      <c r="H66" s="46"/>
      <c r="I66" s="46"/>
      <c r="J66" s="48"/>
      <c r="K66" s="49"/>
      <c r="L66" s="49"/>
      <c r="M66" s="50"/>
      <c r="N66" s="51"/>
      <c r="O66" s="22"/>
      <c r="P66" s="23"/>
      <c r="Q66" s="23"/>
      <c r="R66" s="24"/>
      <c r="S66" s="46"/>
      <c r="T66" s="46"/>
      <c r="U66" s="46"/>
      <c r="V66" s="53"/>
    </row>
    <row r="67" spans="1:22" ht="15">
      <c r="A67" s="20"/>
      <c r="B67" s="21"/>
      <c r="C67" s="21"/>
      <c r="D67" s="21"/>
      <c r="E67" s="20"/>
      <c r="F67" s="46"/>
      <c r="G67" s="46"/>
      <c r="H67" s="46"/>
      <c r="I67" s="46"/>
      <c r="J67" s="48"/>
      <c r="K67" s="49"/>
      <c r="L67" s="49"/>
      <c r="M67" s="50"/>
      <c r="N67" s="51"/>
      <c r="O67" s="22"/>
      <c r="P67" s="23"/>
      <c r="Q67" s="23"/>
      <c r="R67" s="24"/>
      <c r="S67" s="46"/>
      <c r="T67" s="46"/>
      <c r="U67" s="46"/>
      <c r="V67" s="53"/>
    </row>
    <row r="68" spans="1:22" ht="15">
      <c r="A68" s="20"/>
      <c r="B68" s="21"/>
      <c r="C68" s="21"/>
      <c r="D68" s="21"/>
      <c r="E68" s="20"/>
      <c r="F68" s="46"/>
      <c r="G68" s="46"/>
      <c r="H68" s="46"/>
      <c r="I68" s="46"/>
      <c r="J68" s="290"/>
      <c r="K68" s="291"/>
      <c r="L68" s="291"/>
      <c r="M68" s="292"/>
      <c r="N68" s="293"/>
      <c r="O68" s="22"/>
      <c r="P68" s="23"/>
      <c r="Q68" s="23"/>
      <c r="R68" s="24"/>
      <c r="S68" s="46"/>
      <c r="T68" s="46"/>
      <c r="U68" s="46"/>
      <c r="V68" s="53"/>
    </row>
    <row r="69" spans="1:22" ht="15">
      <c r="A69" s="140" t="s">
        <v>72</v>
      </c>
      <c r="B69" s="141">
        <v>0.5</v>
      </c>
      <c r="C69" s="142">
        <f>C55</f>
        <v>84678</v>
      </c>
      <c r="D69" s="142">
        <f>C69*B69</f>
        <v>42339</v>
      </c>
      <c r="E69" s="143">
        <f aca="true" t="shared" si="30" ref="E69:E74">D69/N69</f>
        <v>20.370370370370374</v>
      </c>
      <c r="F69" s="144">
        <v>22</v>
      </c>
      <c r="G69" s="249">
        <f aca="true" t="shared" si="31" ref="G69:G74">F69/1.2</f>
        <v>18.333333333333336</v>
      </c>
      <c r="H69" s="144">
        <f aca="true" t="shared" si="32" ref="H69:H74">F69</f>
        <v>22</v>
      </c>
      <c r="I69" s="145">
        <f aca="true" t="shared" si="33" ref="I69:I74">H69/1.3</f>
        <v>16.923076923076923</v>
      </c>
      <c r="J69" s="143">
        <f aca="true" t="shared" si="34" ref="J69:J74">(D69*S69/100)/F69</f>
        <v>962.25</v>
      </c>
      <c r="K69" s="144">
        <f aca="true" t="shared" si="35" ref="K69:K74">(D69*T69/100)/G69</f>
        <v>923.7599999999998</v>
      </c>
      <c r="L69" s="144">
        <f aca="true" t="shared" si="36" ref="L69:L74">(D69*U69/100)/H69</f>
        <v>192.45</v>
      </c>
      <c r="M69" s="144">
        <f aca="true" t="shared" si="37" ref="M69:M74">(D69*V69/100)/I69</f>
        <v>0</v>
      </c>
      <c r="N69" s="146">
        <f aca="true" t="shared" si="38" ref="N69:N74">J69+K69+L69+M69</f>
        <v>2078.4599999999996</v>
      </c>
      <c r="O69" s="142">
        <f aca="true" t="shared" si="39" ref="O69:O74">D69/E69</f>
        <v>2078.4599999999996</v>
      </c>
      <c r="P69" s="147"/>
      <c r="Q69" s="144"/>
      <c r="R69" s="146"/>
      <c r="S69" s="340">
        <v>50</v>
      </c>
      <c r="T69" s="341">
        <v>40</v>
      </c>
      <c r="U69" s="341">
        <v>10</v>
      </c>
      <c r="V69" s="342">
        <v>0</v>
      </c>
    </row>
    <row r="70" spans="1:22" ht="15">
      <c r="A70" s="134" t="s">
        <v>71</v>
      </c>
      <c r="B70" s="150">
        <v>0.5</v>
      </c>
      <c r="C70" s="98">
        <f aca="true" t="shared" si="40" ref="C70:C75">ROUND(C69,0)</f>
        <v>84678</v>
      </c>
      <c r="D70" s="98">
        <f>B70*C70</f>
        <v>42339</v>
      </c>
      <c r="E70" s="112">
        <f t="shared" si="30"/>
        <v>20.370370370370374</v>
      </c>
      <c r="F70" s="102">
        <v>22</v>
      </c>
      <c r="G70" s="113">
        <f t="shared" si="31"/>
        <v>18.333333333333336</v>
      </c>
      <c r="H70" s="102">
        <f t="shared" si="32"/>
        <v>22</v>
      </c>
      <c r="I70" s="114">
        <f t="shared" si="33"/>
        <v>16.923076923076923</v>
      </c>
      <c r="J70" s="112">
        <f t="shared" si="34"/>
        <v>962.25</v>
      </c>
      <c r="K70" s="102">
        <f t="shared" si="35"/>
        <v>923.7599999999998</v>
      </c>
      <c r="L70" s="102">
        <f t="shared" si="36"/>
        <v>192.45</v>
      </c>
      <c r="M70" s="102">
        <f t="shared" si="37"/>
        <v>0</v>
      </c>
      <c r="N70" s="115">
        <f t="shared" si="38"/>
        <v>2078.4599999999996</v>
      </c>
      <c r="O70" s="98">
        <f t="shared" si="39"/>
        <v>2078.4599999999996</v>
      </c>
      <c r="P70" s="328"/>
      <c r="Q70" s="113"/>
      <c r="R70" s="329" t="e">
        <f>D70/"#REF!"</f>
        <v>#VALUE!</v>
      </c>
      <c r="S70" s="343">
        <v>50</v>
      </c>
      <c r="T70" s="344">
        <v>40</v>
      </c>
      <c r="U70" s="344">
        <v>10</v>
      </c>
      <c r="V70" s="345">
        <v>0</v>
      </c>
    </row>
    <row r="71" spans="1:22" ht="15">
      <c r="A71" s="134" t="s">
        <v>73</v>
      </c>
      <c r="B71" s="150">
        <v>0.5</v>
      </c>
      <c r="C71" s="98">
        <f t="shared" si="40"/>
        <v>84678</v>
      </c>
      <c r="D71" s="98">
        <f>B71*C71</f>
        <v>42339</v>
      </c>
      <c r="E71" s="112">
        <f t="shared" si="30"/>
        <v>18.51851851851852</v>
      </c>
      <c r="F71" s="102">
        <v>20</v>
      </c>
      <c r="G71" s="113">
        <f t="shared" si="31"/>
        <v>16.666666666666668</v>
      </c>
      <c r="H71" s="102">
        <f t="shared" si="32"/>
        <v>20</v>
      </c>
      <c r="I71" s="114">
        <f t="shared" si="33"/>
        <v>15.384615384615383</v>
      </c>
      <c r="J71" s="112">
        <f t="shared" si="34"/>
        <v>1270.17</v>
      </c>
      <c r="K71" s="102">
        <f t="shared" si="35"/>
        <v>1016.1359999999999</v>
      </c>
      <c r="L71" s="102">
        <f t="shared" si="36"/>
        <v>0</v>
      </c>
      <c r="M71" s="102">
        <f t="shared" si="37"/>
        <v>0</v>
      </c>
      <c r="N71" s="115">
        <f t="shared" si="38"/>
        <v>2286.306</v>
      </c>
      <c r="O71" s="98">
        <f t="shared" si="39"/>
        <v>2286.306</v>
      </c>
      <c r="P71" s="328"/>
      <c r="Q71" s="113"/>
      <c r="R71" s="329" t="e">
        <f>D71/"#REF!"</f>
        <v>#VALUE!</v>
      </c>
      <c r="S71" s="343">
        <v>60</v>
      </c>
      <c r="T71" s="344">
        <v>40</v>
      </c>
      <c r="U71" s="344">
        <v>0</v>
      </c>
      <c r="V71" s="345">
        <v>0</v>
      </c>
    </row>
    <row r="72" spans="1:22" ht="15">
      <c r="A72" s="134" t="s">
        <v>119</v>
      </c>
      <c r="B72" s="150">
        <v>0.5</v>
      </c>
      <c r="C72" s="98">
        <f t="shared" si="40"/>
        <v>84678</v>
      </c>
      <c r="D72" s="98">
        <f>B72*C72</f>
        <v>42339</v>
      </c>
      <c r="E72" s="112">
        <f t="shared" si="30"/>
        <v>23.076923076923077</v>
      </c>
      <c r="F72" s="102">
        <v>30</v>
      </c>
      <c r="G72" s="113">
        <f t="shared" si="31"/>
        <v>25</v>
      </c>
      <c r="H72" s="102">
        <f t="shared" si="32"/>
        <v>30</v>
      </c>
      <c r="I72" s="114">
        <f t="shared" si="33"/>
        <v>23.076923076923077</v>
      </c>
      <c r="J72" s="112">
        <f t="shared" si="34"/>
        <v>0</v>
      </c>
      <c r="K72" s="102">
        <f t="shared" si="35"/>
        <v>0</v>
      </c>
      <c r="L72" s="102">
        <f t="shared" si="36"/>
        <v>0</v>
      </c>
      <c r="M72" s="102">
        <f t="shared" si="37"/>
        <v>1834.69</v>
      </c>
      <c r="N72" s="115">
        <f t="shared" si="38"/>
        <v>1834.69</v>
      </c>
      <c r="O72" s="98">
        <f t="shared" si="39"/>
        <v>1834.69</v>
      </c>
      <c r="P72" s="328"/>
      <c r="Q72" s="113"/>
      <c r="R72" s="329" t="e">
        <f>D72/"#REF!"</f>
        <v>#VALUE!</v>
      </c>
      <c r="S72" s="343">
        <v>0</v>
      </c>
      <c r="T72" s="344">
        <v>0</v>
      </c>
      <c r="U72" s="344">
        <v>0</v>
      </c>
      <c r="V72" s="345">
        <v>100</v>
      </c>
    </row>
    <row r="73" spans="1:22" ht="15">
      <c r="A73" s="134" t="s">
        <v>76</v>
      </c>
      <c r="B73" s="150">
        <v>1</v>
      </c>
      <c r="C73" s="98">
        <f t="shared" si="40"/>
        <v>84678</v>
      </c>
      <c r="D73" s="98">
        <f>B73*C73</f>
        <v>84678</v>
      </c>
      <c r="E73" s="112">
        <f t="shared" si="30"/>
        <v>17.813765182186238</v>
      </c>
      <c r="F73" s="102">
        <v>22</v>
      </c>
      <c r="G73" s="113">
        <f t="shared" si="31"/>
        <v>18.333333333333336</v>
      </c>
      <c r="H73" s="102">
        <f t="shared" si="32"/>
        <v>22</v>
      </c>
      <c r="I73" s="114">
        <f t="shared" si="33"/>
        <v>16.923076923076923</v>
      </c>
      <c r="J73" s="112">
        <f t="shared" si="34"/>
        <v>962.25</v>
      </c>
      <c r="K73" s="102">
        <f t="shared" si="35"/>
        <v>1847.5199999999995</v>
      </c>
      <c r="L73" s="102">
        <f t="shared" si="36"/>
        <v>192.45</v>
      </c>
      <c r="M73" s="102">
        <f t="shared" si="37"/>
        <v>1751.2949999999998</v>
      </c>
      <c r="N73" s="115">
        <f t="shared" si="38"/>
        <v>4753.514999999999</v>
      </c>
      <c r="O73" s="98">
        <f t="shared" si="39"/>
        <v>4753.514999999999</v>
      </c>
      <c r="P73" s="328"/>
      <c r="Q73" s="113"/>
      <c r="R73" s="329" t="e">
        <f>D73/"#REF!"</f>
        <v>#VALUE!</v>
      </c>
      <c r="S73" s="343">
        <v>25</v>
      </c>
      <c r="T73" s="344">
        <v>40</v>
      </c>
      <c r="U73" s="344">
        <v>5</v>
      </c>
      <c r="V73" s="345">
        <v>35</v>
      </c>
    </row>
    <row r="74" spans="1:22" ht="15">
      <c r="A74" s="279" t="s">
        <v>72</v>
      </c>
      <c r="B74" s="346">
        <v>1</v>
      </c>
      <c r="C74" s="257">
        <f t="shared" si="40"/>
        <v>84678</v>
      </c>
      <c r="D74" s="257">
        <f>B74*C74</f>
        <v>84678</v>
      </c>
      <c r="E74" s="120">
        <f t="shared" si="30"/>
        <v>21.153846153846157</v>
      </c>
      <c r="F74" s="121">
        <v>22</v>
      </c>
      <c r="G74" s="122">
        <f t="shared" si="31"/>
        <v>18.333333333333336</v>
      </c>
      <c r="H74" s="121">
        <f t="shared" si="32"/>
        <v>22</v>
      </c>
      <c r="I74" s="123">
        <f t="shared" si="33"/>
        <v>16.923076923076923</v>
      </c>
      <c r="J74" s="120">
        <f t="shared" si="34"/>
        <v>3079.2</v>
      </c>
      <c r="K74" s="121">
        <f t="shared" si="35"/>
        <v>923.7599999999998</v>
      </c>
      <c r="L74" s="121">
        <f t="shared" si="36"/>
        <v>0</v>
      </c>
      <c r="M74" s="121">
        <f t="shared" si="37"/>
        <v>0</v>
      </c>
      <c r="N74" s="124">
        <f t="shared" si="38"/>
        <v>4002.9599999999996</v>
      </c>
      <c r="O74" s="257">
        <f t="shared" si="39"/>
        <v>4002.9599999999996</v>
      </c>
      <c r="P74" s="347"/>
      <c r="Q74" s="254"/>
      <c r="R74" s="348" t="e">
        <f>D74/"#REF!"</f>
        <v>#VALUE!</v>
      </c>
      <c r="S74" s="349">
        <v>80</v>
      </c>
      <c r="T74" s="350">
        <v>20</v>
      </c>
      <c r="U74" s="350">
        <v>0</v>
      </c>
      <c r="V74" s="351">
        <v>0</v>
      </c>
    </row>
    <row r="75" spans="1:22" ht="15">
      <c r="A75" s="331" t="s">
        <v>77</v>
      </c>
      <c r="B75" s="332">
        <f>B69+B70+B71+B72+B73+B74</f>
        <v>4</v>
      </c>
      <c r="C75" s="257">
        <f t="shared" si="40"/>
        <v>84678</v>
      </c>
      <c r="D75" s="139">
        <f>D69+D70+D71+D72+D73+D74</f>
        <v>338712</v>
      </c>
      <c r="E75" s="89">
        <f>AVERAGE(E69,E70,E71,E72,E73,E74)</f>
        <v>20.217298945369123</v>
      </c>
      <c r="F75" s="90">
        <f>AVERAGE(F69,F70,F71,F72,F73,F74)</f>
        <v>23</v>
      </c>
      <c r="G75" s="90">
        <f>AVERAGE(G69,G70,G71,G72,G73,G74)</f>
        <v>19.16666666666667</v>
      </c>
      <c r="H75" s="90">
        <f>AVERAGE(H69,H70,H71,H72,H73,H74)</f>
        <v>23</v>
      </c>
      <c r="I75" s="92">
        <f>AVERAGE(I69,I70,I71,I72,I73,I74)</f>
        <v>17.69230769230769</v>
      </c>
      <c r="J75" s="93">
        <f aca="true" t="shared" si="41" ref="J75:O75">SUM(J69:J74)</f>
        <v>7236.12</v>
      </c>
      <c r="K75" s="90">
        <f t="shared" si="41"/>
        <v>5634.936</v>
      </c>
      <c r="L75" s="90">
        <f t="shared" si="41"/>
        <v>577.3499999999999</v>
      </c>
      <c r="M75" s="90">
        <f t="shared" si="41"/>
        <v>3585.9849999999997</v>
      </c>
      <c r="N75" s="92">
        <f t="shared" si="41"/>
        <v>17034.391</v>
      </c>
      <c r="O75" s="352">
        <f t="shared" si="41"/>
        <v>17034.391</v>
      </c>
      <c r="P75" s="335"/>
      <c r="Q75" s="258"/>
      <c r="R75" s="336"/>
      <c r="S75" s="353">
        <f>AVERAGE(S69,S70,S71,S72,S73,S74)</f>
        <v>44.166666666666664</v>
      </c>
      <c r="T75" s="354">
        <f>AVERAGE(T69,T70,T71,T72,T73,T74)</f>
        <v>30</v>
      </c>
      <c r="U75" s="354">
        <f>AVERAGE(U69,U70,U71,U72,U73,U74)</f>
        <v>4.166666666666667</v>
      </c>
      <c r="V75" s="355">
        <f>AVERAGE(V69,V70,V71,V72,V73,V74)</f>
        <v>22.5</v>
      </c>
    </row>
    <row r="78" spans="1:22" ht="15">
      <c r="A78" s="263" t="s">
        <v>111</v>
      </c>
      <c r="B78" s="263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/>
    </row>
    <row r="79" spans="1:22" ht="15" customHeight="1">
      <c r="A79" s="234" t="s">
        <v>15</v>
      </c>
      <c r="B79" s="235" t="s">
        <v>16</v>
      </c>
      <c r="C79" s="235" t="s">
        <v>17</v>
      </c>
      <c r="D79" s="235" t="s">
        <v>18</v>
      </c>
      <c r="E79" s="12" t="s">
        <v>19</v>
      </c>
      <c r="F79" s="13"/>
      <c r="G79" s="13"/>
      <c r="H79" s="13"/>
      <c r="I79" s="14"/>
      <c r="J79" s="12" t="s">
        <v>21</v>
      </c>
      <c r="K79" s="13"/>
      <c r="L79" s="13"/>
      <c r="M79" s="13"/>
      <c r="N79" s="14"/>
      <c r="O79" s="235" t="s">
        <v>110</v>
      </c>
      <c r="P79" s="13"/>
      <c r="Q79" s="13"/>
      <c r="R79" s="14"/>
      <c r="S79" s="11" t="s">
        <v>24</v>
      </c>
      <c r="T79" s="15"/>
      <c r="U79" s="15"/>
      <c r="V79" s="16"/>
    </row>
    <row r="80" spans="1:22" ht="15">
      <c r="A80" s="20"/>
      <c r="B80" s="21"/>
      <c r="C80" s="21"/>
      <c r="D80" s="21"/>
      <c r="E80" s="22"/>
      <c r="F80" s="23"/>
      <c r="G80" s="23"/>
      <c r="H80" s="23"/>
      <c r="I80" s="24"/>
      <c r="J80" s="22"/>
      <c r="K80" s="23"/>
      <c r="L80" s="23"/>
      <c r="M80" s="23"/>
      <c r="N80" s="24"/>
      <c r="O80" s="22"/>
      <c r="P80" s="23"/>
      <c r="Q80" s="23"/>
      <c r="R80" s="24"/>
      <c r="S80" s="25"/>
      <c r="T80" s="26"/>
      <c r="U80" s="26"/>
      <c r="V80" s="27"/>
    </row>
    <row r="81" spans="1:22" ht="15">
      <c r="A81" s="20"/>
      <c r="B81" s="21"/>
      <c r="C81" s="21"/>
      <c r="D81" s="21"/>
      <c r="E81" s="28"/>
      <c r="F81" s="29"/>
      <c r="G81" s="29"/>
      <c r="H81" s="29"/>
      <c r="I81" s="30"/>
      <c r="J81" s="28"/>
      <c r="K81" s="29"/>
      <c r="L81" s="29"/>
      <c r="M81" s="29"/>
      <c r="N81" s="30"/>
      <c r="O81" s="22"/>
      <c r="P81" s="23"/>
      <c r="Q81" s="23"/>
      <c r="R81" s="24"/>
      <c r="S81" s="31"/>
      <c r="T81" s="32"/>
      <c r="U81" s="32"/>
      <c r="V81" s="33"/>
    </row>
    <row r="82" spans="1:22" ht="15" customHeight="1">
      <c r="A82" s="20"/>
      <c r="B82" s="21"/>
      <c r="C82" s="21"/>
      <c r="D82" s="21"/>
      <c r="E82" s="234" t="s">
        <v>30</v>
      </c>
      <c r="F82" s="44" t="s">
        <v>31</v>
      </c>
      <c r="G82" s="44" t="s">
        <v>32</v>
      </c>
      <c r="H82" s="44" t="s">
        <v>33</v>
      </c>
      <c r="I82" s="44" t="s">
        <v>34</v>
      </c>
      <c r="J82" s="236" t="s">
        <v>36</v>
      </c>
      <c r="K82" s="237" t="s">
        <v>37</v>
      </c>
      <c r="L82" s="237" t="s">
        <v>38</v>
      </c>
      <c r="M82" s="238" t="s">
        <v>50</v>
      </c>
      <c r="N82" s="239" t="s">
        <v>40</v>
      </c>
      <c r="O82" s="22"/>
      <c r="P82" s="23"/>
      <c r="Q82" s="23"/>
      <c r="R82" s="24"/>
      <c r="S82" s="44" t="s">
        <v>36</v>
      </c>
      <c r="T82" s="44" t="s">
        <v>37</v>
      </c>
      <c r="U82" s="44" t="s">
        <v>38</v>
      </c>
      <c r="V82" s="240" t="s">
        <v>50</v>
      </c>
    </row>
    <row r="83" spans="1:22" ht="15">
      <c r="A83" s="20"/>
      <c r="B83" s="21"/>
      <c r="C83" s="21"/>
      <c r="D83" s="21"/>
      <c r="E83" s="20"/>
      <c r="F83" s="46"/>
      <c r="G83" s="46"/>
      <c r="H83" s="46"/>
      <c r="I83" s="46"/>
      <c r="J83" s="48"/>
      <c r="K83" s="49"/>
      <c r="L83" s="49"/>
      <c r="M83" s="50"/>
      <c r="N83" s="51"/>
      <c r="O83" s="22"/>
      <c r="P83" s="23"/>
      <c r="Q83" s="23"/>
      <c r="R83" s="24"/>
      <c r="S83" s="46"/>
      <c r="T83" s="46"/>
      <c r="U83" s="46"/>
      <c r="V83" s="53"/>
    </row>
    <row r="84" spans="1:22" ht="15">
      <c r="A84" s="20"/>
      <c r="B84" s="21"/>
      <c r="C84" s="21"/>
      <c r="D84" s="21"/>
      <c r="E84" s="20"/>
      <c r="F84" s="46"/>
      <c r="G84" s="46"/>
      <c r="H84" s="46"/>
      <c r="I84" s="46"/>
      <c r="J84" s="48"/>
      <c r="K84" s="49"/>
      <c r="L84" s="49"/>
      <c r="M84" s="50"/>
      <c r="N84" s="51"/>
      <c r="O84" s="22"/>
      <c r="P84" s="23"/>
      <c r="Q84" s="23"/>
      <c r="R84" s="24"/>
      <c r="S84" s="46"/>
      <c r="T84" s="46"/>
      <c r="U84" s="46"/>
      <c r="V84" s="53"/>
    </row>
    <row r="85" spans="1:22" ht="15">
      <c r="A85" s="20"/>
      <c r="B85" s="21"/>
      <c r="C85" s="21"/>
      <c r="D85" s="21"/>
      <c r="E85" s="20"/>
      <c r="F85" s="46"/>
      <c r="G85" s="46"/>
      <c r="H85" s="46"/>
      <c r="I85" s="46"/>
      <c r="J85" s="48"/>
      <c r="K85" s="49"/>
      <c r="L85" s="49"/>
      <c r="M85" s="50"/>
      <c r="N85" s="51"/>
      <c r="O85" s="22"/>
      <c r="P85" s="23"/>
      <c r="Q85" s="23"/>
      <c r="R85" s="24"/>
      <c r="S85" s="46"/>
      <c r="T85" s="46"/>
      <c r="U85" s="46"/>
      <c r="V85" s="53"/>
    </row>
    <row r="86" spans="1:22" ht="15">
      <c r="A86" s="20"/>
      <c r="B86" s="21"/>
      <c r="C86" s="21"/>
      <c r="D86" s="21"/>
      <c r="E86" s="20"/>
      <c r="F86" s="46"/>
      <c r="G86" s="46"/>
      <c r="H86" s="46"/>
      <c r="I86" s="46"/>
      <c r="J86" s="290"/>
      <c r="K86" s="291"/>
      <c r="L86" s="291"/>
      <c r="M86" s="292"/>
      <c r="N86" s="293"/>
      <c r="O86" s="22"/>
      <c r="P86" s="23"/>
      <c r="Q86" s="23"/>
      <c r="R86" s="24"/>
      <c r="S86" s="46"/>
      <c r="T86" s="46"/>
      <c r="U86" s="46"/>
      <c r="V86" s="53"/>
    </row>
    <row r="87" spans="1:22" ht="15">
      <c r="A87" s="212" t="s">
        <v>118</v>
      </c>
      <c r="B87" s="262">
        <f aca="true" t="shared" si="42" ref="B87:B98">B21+B45</f>
        <v>28</v>
      </c>
      <c r="C87" s="142">
        <f>C74</f>
        <v>84678</v>
      </c>
      <c r="D87" s="142">
        <f aca="true" t="shared" si="43" ref="D87:D98">D21+D45</f>
        <v>2370984</v>
      </c>
      <c r="E87" s="143">
        <f aca="true" t="shared" si="44" ref="E87:E98">E21</f>
        <v>19.05456534621872</v>
      </c>
      <c r="F87" s="144">
        <f aca="true" t="shared" si="45" ref="F87:F97">F21</f>
        <v>22</v>
      </c>
      <c r="G87" s="249">
        <f aca="true" t="shared" si="46" ref="G87:G98">G21</f>
        <v>18.333333333333336</v>
      </c>
      <c r="H87" s="144">
        <f aca="true" t="shared" si="47" ref="H87:H98">H21</f>
        <v>22</v>
      </c>
      <c r="I87" s="145">
        <f aca="true" t="shared" si="48" ref="I87:I98">I21</f>
        <v>16.923076923076923</v>
      </c>
      <c r="J87" s="147">
        <f aca="true" t="shared" si="49" ref="J87:J98">J21+J45</f>
        <v>34198.365000000005</v>
      </c>
      <c r="K87" s="147">
        <f aca="true" t="shared" si="50" ref="K87:K98">K21+K45</f>
        <v>38520.791999999994</v>
      </c>
      <c r="L87" s="147">
        <f aca="true" t="shared" si="51" ref="L87:L98">L21+L45</f>
        <v>8275.35</v>
      </c>
      <c r="M87" s="147">
        <f aca="true" t="shared" si="52" ref="M87:M98">M21+M45</f>
        <v>43156.91249999999</v>
      </c>
      <c r="N87" s="147">
        <f aca="true" t="shared" si="53" ref="N87:N98">N21+N45</f>
        <v>124151.41949999999</v>
      </c>
      <c r="O87" s="147">
        <f aca="true" t="shared" si="54" ref="O87:O98">O21+O45</f>
        <v>124151.41949999999</v>
      </c>
      <c r="P87" s="144"/>
      <c r="Q87" s="144"/>
      <c r="R87" s="146"/>
      <c r="S87" s="143">
        <f>AVERAGE(S88,S89,S90,S91,S92,S93,S95,S94,S96,S97,S98,S99,S100,S101,S102,S103,S104)</f>
        <v>36.8235294117647</v>
      </c>
      <c r="T87" s="144">
        <f>AVERAGE(T88,T89,T90,T91,T92,T93,T95,T94,T96,T97,T98,T99,T100,T101,T102,T103,T104)</f>
        <v>26.235294117647058</v>
      </c>
      <c r="U87" s="144">
        <f>AVERAGE(U88,U89,U90,U91,U92,U93,U95,U94,U96,U97,U98,U99,U100,U101,U102,U103,U104)</f>
        <v>5.764705882352941</v>
      </c>
      <c r="V87" s="145">
        <f>AVERAGE(V88,V89,V90,V91,V92,V93,V95,V94,V96,V97,V98,V99,V100,V101,V102,V103,V104)</f>
        <v>31.470588235294116</v>
      </c>
    </row>
    <row r="88" spans="1:22" ht="15" hidden="1">
      <c r="A88" s="161" t="s">
        <v>63</v>
      </c>
      <c r="B88" s="151">
        <f t="shared" si="42"/>
        <v>3</v>
      </c>
      <c r="C88" s="98">
        <f aca="true" t="shared" si="55" ref="C88:C105">ROUND(C87,0)</f>
        <v>84678</v>
      </c>
      <c r="D88" s="98">
        <f t="shared" si="43"/>
        <v>254034</v>
      </c>
      <c r="E88" s="112">
        <f t="shared" si="44"/>
        <v>19.315188762071994</v>
      </c>
      <c r="F88" s="102">
        <f t="shared" si="45"/>
        <v>22</v>
      </c>
      <c r="G88" s="113">
        <f t="shared" si="46"/>
        <v>18.333333333333336</v>
      </c>
      <c r="H88" s="102">
        <f t="shared" si="47"/>
        <v>22</v>
      </c>
      <c r="I88" s="114">
        <f t="shared" si="48"/>
        <v>16.923076923076923</v>
      </c>
      <c r="J88" s="112">
        <f t="shared" si="49"/>
        <v>4387.86</v>
      </c>
      <c r="K88" s="102">
        <f t="shared" si="50"/>
        <v>4434.048</v>
      </c>
      <c r="L88" s="102">
        <f t="shared" si="51"/>
        <v>577.35</v>
      </c>
      <c r="M88" s="102">
        <f t="shared" si="52"/>
        <v>3752.775</v>
      </c>
      <c r="N88" s="114">
        <f t="shared" si="53"/>
        <v>13152.033</v>
      </c>
      <c r="O88" s="101">
        <f t="shared" si="54"/>
        <v>13152.033</v>
      </c>
      <c r="P88" s="113"/>
      <c r="Q88" s="113"/>
      <c r="R88" s="329" t="e">
        <f aca="true" t="shared" si="56" ref="R88:R97">D88/"#REF!"</f>
        <v>#VALUE!</v>
      </c>
      <c r="S88" s="112">
        <f aca="true" t="shared" si="57" ref="S88:S98">S22</f>
        <v>38</v>
      </c>
      <c r="T88" s="102">
        <f aca="true" t="shared" si="58" ref="T88:T98">T22</f>
        <v>32</v>
      </c>
      <c r="U88" s="102">
        <f aca="true" t="shared" si="59" ref="U88:U98">U22</f>
        <v>5</v>
      </c>
      <c r="V88" s="114">
        <f aca="true" t="shared" si="60" ref="V88:V98">V22</f>
        <v>25</v>
      </c>
    </row>
    <row r="89" spans="1:22" ht="15" hidden="1">
      <c r="A89" s="161" t="s">
        <v>64</v>
      </c>
      <c r="B89" s="151">
        <f t="shared" si="42"/>
        <v>3</v>
      </c>
      <c r="C89" s="98">
        <f t="shared" si="55"/>
        <v>84678</v>
      </c>
      <c r="D89" s="98">
        <f t="shared" si="43"/>
        <v>254034</v>
      </c>
      <c r="E89" s="112">
        <f t="shared" si="44"/>
        <v>19.113814074717638</v>
      </c>
      <c r="F89" s="102">
        <f t="shared" si="45"/>
        <v>22</v>
      </c>
      <c r="G89" s="113">
        <f t="shared" si="46"/>
        <v>18.333333333333336</v>
      </c>
      <c r="H89" s="102">
        <f t="shared" si="47"/>
        <v>22</v>
      </c>
      <c r="I89" s="114">
        <f t="shared" si="48"/>
        <v>16.923076923076923</v>
      </c>
      <c r="J89" s="112">
        <f t="shared" si="49"/>
        <v>3695.0400000000004</v>
      </c>
      <c r="K89" s="102">
        <f t="shared" si="50"/>
        <v>5265.431999999999</v>
      </c>
      <c r="L89" s="102">
        <f t="shared" si="51"/>
        <v>577.35</v>
      </c>
      <c r="M89" s="102">
        <f t="shared" si="52"/>
        <v>3752.775</v>
      </c>
      <c r="N89" s="114">
        <f t="shared" si="53"/>
        <v>13290.597</v>
      </c>
      <c r="O89" s="101">
        <f t="shared" si="54"/>
        <v>13290.597</v>
      </c>
      <c r="P89" s="113"/>
      <c r="Q89" s="113"/>
      <c r="R89" s="329" t="e">
        <f t="shared" si="56"/>
        <v>#VALUE!</v>
      </c>
      <c r="S89" s="112">
        <f t="shared" si="57"/>
        <v>32</v>
      </c>
      <c r="T89" s="102">
        <f t="shared" si="58"/>
        <v>38</v>
      </c>
      <c r="U89" s="102">
        <f t="shared" si="59"/>
        <v>5</v>
      </c>
      <c r="V89" s="114">
        <f t="shared" si="60"/>
        <v>25</v>
      </c>
    </row>
    <row r="90" spans="1:22" ht="15" hidden="1">
      <c r="A90" s="161" t="s">
        <v>65</v>
      </c>
      <c r="B90" s="151">
        <f t="shared" si="42"/>
        <v>3</v>
      </c>
      <c r="C90" s="98">
        <f t="shared" si="55"/>
        <v>84678</v>
      </c>
      <c r="D90" s="98">
        <f t="shared" si="43"/>
        <v>254034</v>
      </c>
      <c r="E90" s="112">
        <f t="shared" si="44"/>
        <v>19.45181255526083</v>
      </c>
      <c r="F90" s="102">
        <f t="shared" si="45"/>
        <v>22</v>
      </c>
      <c r="G90" s="113">
        <f t="shared" si="46"/>
        <v>18.333333333333336</v>
      </c>
      <c r="H90" s="102">
        <f t="shared" si="47"/>
        <v>22</v>
      </c>
      <c r="I90" s="114">
        <f t="shared" si="48"/>
        <v>16.923076923076923</v>
      </c>
      <c r="J90" s="112">
        <f t="shared" si="49"/>
        <v>4272.39</v>
      </c>
      <c r="K90" s="102">
        <f t="shared" si="50"/>
        <v>3879.792</v>
      </c>
      <c r="L90" s="102">
        <f t="shared" si="51"/>
        <v>1154.7</v>
      </c>
      <c r="M90" s="102">
        <f t="shared" si="52"/>
        <v>3752.775</v>
      </c>
      <c r="N90" s="114">
        <f t="shared" si="53"/>
        <v>13059.657000000001</v>
      </c>
      <c r="O90" s="101">
        <f t="shared" si="54"/>
        <v>13059.657000000001</v>
      </c>
      <c r="P90" s="113"/>
      <c r="Q90" s="113"/>
      <c r="R90" s="329" t="e">
        <f t="shared" si="56"/>
        <v>#VALUE!</v>
      </c>
      <c r="S90" s="112">
        <f t="shared" si="57"/>
        <v>37</v>
      </c>
      <c r="T90" s="102">
        <f t="shared" si="58"/>
        <v>28</v>
      </c>
      <c r="U90" s="102">
        <f t="shared" si="59"/>
        <v>10</v>
      </c>
      <c r="V90" s="114">
        <f t="shared" si="60"/>
        <v>25</v>
      </c>
    </row>
    <row r="91" spans="1:22" ht="15" hidden="1">
      <c r="A91" s="161" t="s">
        <v>66</v>
      </c>
      <c r="B91" s="151">
        <f t="shared" si="42"/>
        <v>3</v>
      </c>
      <c r="C91" s="98">
        <f t="shared" si="55"/>
        <v>84678</v>
      </c>
      <c r="D91" s="98">
        <f t="shared" si="43"/>
        <v>254034</v>
      </c>
      <c r="E91" s="112">
        <f t="shared" si="44"/>
        <v>19.28133216476775</v>
      </c>
      <c r="F91" s="102">
        <f t="shared" si="45"/>
        <v>22</v>
      </c>
      <c r="G91" s="113">
        <f t="shared" si="46"/>
        <v>18.333333333333336</v>
      </c>
      <c r="H91" s="102">
        <f t="shared" si="47"/>
        <v>22</v>
      </c>
      <c r="I91" s="114">
        <f t="shared" si="48"/>
        <v>16.923076923076923</v>
      </c>
      <c r="J91" s="112">
        <f t="shared" si="49"/>
        <v>2540.34</v>
      </c>
      <c r="K91" s="102">
        <f t="shared" si="50"/>
        <v>4572.611999999999</v>
      </c>
      <c r="L91" s="102">
        <f t="shared" si="51"/>
        <v>2309.4</v>
      </c>
      <c r="M91" s="102">
        <f t="shared" si="52"/>
        <v>3752.775</v>
      </c>
      <c r="N91" s="114">
        <f t="shared" si="53"/>
        <v>13175.126999999999</v>
      </c>
      <c r="O91" s="101">
        <f t="shared" si="54"/>
        <v>13175.126999999999</v>
      </c>
      <c r="P91" s="113"/>
      <c r="Q91" s="113"/>
      <c r="R91" s="329" t="e">
        <f t="shared" si="56"/>
        <v>#VALUE!</v>
      </c>
      <c r="S91" s="112">
        <f t="shared" si="57"/>
        <v>22</v>
      </c>
      <c r="T91" s="102">
        <f t="shared" si="58"/>
        <v>33</v>
      </c>
      <c r="U91" s="102">
        <f t="shared" si="59"/>
        <v>20</v>
      </c>
      <c r="V91" s="114">
        <f t="shared" si="60"/>
        <v>25</v>
      </c>
    </row>
    <row r="92" spans="1:22" ht="15" hidden="1">
      <c r="A92" s="161" t="s">
        <v>66</v>
      </c>
      <c r="B92" s="151">
        <f t="shared" si="42"/>
        <v>3</v>
      </c>
      <c r="C92" s="98">
        <f t="shared" si="55"/>
        <v>84678</v>
      </c>
      <c r="D92" s="98">
        <f t="shared" si="43"/>
        <v>254034</v>
      </c>
      <c r="E92" s="112">
        <f t="shared" si="44"/>
        <v>18.88412017167382</v>
      </c>
      <c r="F92" s="102">
        <f t="shared" si="45"/>
        <v>22</v>
      </c>
      <c r="G92" s="113">
        <f t="shared" si="46"/>
        <v>18.333333333333336</v>
      </c>
      <c r="H92" s="102">
        <f t="shared" si="47"/>
        <v>22</v>
      </c>
      <c r="I92" s="114">
        <f t="shared" si="48"/>
        <v>16.923076923076923</v>
      </c>
      <c r="J92" s="112">
        <f t="shared" si="49"/>
        <v>2886.75</v>
      </c>
      <c r="K92" s="102">
        <f t="shared" si="50"/>
        <v>6235.379999999999</v>
      </c>
      <c r="L92" s="102">
        <f t="shared" si="51"/>
        <v>577.35</v>
      </c>
      <c r="M92" s="102">
        <f t="shared" si="52"/>
        <v>3752.775</v>
      </c>
      <c r="N92" s="114">
        <f t="shared" si="53"/>
        <v>13452.255</v>
      </c>
      <c r="O92" s="101">
        <f t="shared" si="54"/>
        <v>13452.255</v>
      </c>
      <c r="P92" s="113"/>
      <c r="Q92" s="113"/>
      <c r="R92" s="329" t="e">
        <f t="shared" si="56"/>
        <v>#VALUE!</v>
      </c>
      <c r="S92" s="112">
        <f t="shared" si="57"/>
        <v>25</v>
      </c>
      <c r="T92" s="102">
        <f t="shared" si="58"/>
        <v>45</v>
      </c>
      <c r="U92" s="102">
        <f t="shared" si="59"/>
        <v>5</v>
      </c>
      <c r="V92" s="114">
        <f t="shared" si="60"/>
        <v>25</v>
      </c>
    </row>
    <row r="93" spans="1:22" ht="15" hidden="1">
      <c r="A93" s="161" t="s">
        <v>67</v>
      </c>
      <c r="B93" s="151">
        <f t="shared" si="42"/>
        <v>7.5</v>
      </c>
      <c r="C93" s="98">
        <f t="shared" si="55"/>
        <v>84678</v>
      </c>
      <c r="D93" s="98">
        <f t="shared" si="43"/>
        <v>635085</v>
      </c>
      <c r="E93" s="112">
        <f t="shared" si="44"/>
        <v>19.31518876207199</v>
      </c>
      <c r="F93" s="102">
        <f t="shared" si="45"/>
        <v>22</v>
      </c>
      <c r="G93" s="113">
        <f t="shared" si="46"/>
        <v>18.333333333333336</v>
      </c>
      <c r="H93" s="102">
        <f t="shared" si="47"/>
        <v>22</v>
      </c>
      <c r="I93" s="114">
        <f t="shared" si="48"/>
        <v>16.923076923076923</v>
      </c>
      <c r="J93" s="112">
        <f t="shared" si="49"/>
        <v>10103.625</v>
      </c>
      <c r="K93" s="102">
        <f t="shared" si="50"/>
        <v>11085.119999999999</v>
      </c>
      <c r="L93" s="102">
        <f t="shared" si="51"/>
        <v>2309.4</v>
      </c>
      <c r="M93" s="102">
        <f t="shared" si="52"/>
        <v>9381.9375</v>
      </c>
      <c r="N93" s="114">
        <f t="shared" si="53"/>
        <v>32880.082500000004</v>
      </c>
      <c r="O93" s="101">
        <f t="shared" si="54"/>
        <v>32880.082500000004</v>
      </c>
      <c r="P93" s="113"/>
      <c r="Q93" s="113"/>
      <c r="R93" s="329" t="e">
        <f t="shared" si="56"/>
        <v>#VALUE!</v>
      </c>
      <c r="S93" s="112">
        <f t="shared" si="57"/>
        <v>35</v>
      </c>
      <c r="T93" s="102">
        <f t="shared" si="58"/>
        <v>32</v>
      </c>
      <c r="U93" s="102">
        <f t="shared" si="59"/>
        <v>8</v>
      </c>
      <c r="V93" s="114">
        <f t="shared" si="60"/>
        <v>25</v>
      </c>
    </row>
    <row r="94" spans="1:22" ht="15" hidden="1">
      <c r="A94" s="161" t="s">
        <v>68</v>
      </c>
      <c r="B94" s="151">
        <f t="shared" si="42"/>
        <v>2</v>
      </c>
      <c r="C94" s="98">
        <f t="shared" si="55"/>
        <v>84678</v>
      </c>
      <c r="D94" s="98">
        <f t="shared" si="43"/>
        <v>169356</v>
      </c>
      <c r="E94" s="112">
        <f t="shared" si="44"/>
        <v>19.281332164767747</v>
      </c>
      <c r="F94" s="102">
        <f t="shared" si="45"/>
        <v>22</v>
      </c>
      <c r="G94" s="113">
        <f t="shared" si="46"/>
        <v>18.333333333333336</v>
      </c>
      <c r="H94" s="102">
        <f t="shared" si="47"/>
        <v>22</v>
      </c>
      <c r="I94" s="114">
        <f t="shared" si="48"/>
        <v>16.923076923076923</v>
      </c>
      <c r="J94" s="112">
        <f t="shared" si="49"/>
        <v>2463.36</v>
      </c>
      <c r="K94" s="102">
        <f t="shared" si="50"/>
        <v>3048.408</v>
      </c>
      <c r="L94" s="102">
        <f t="shared" si="51"/>
        <v>769.8</v>
      </c>
      <c r="M94" s="102">
        <f t="shared" si="52"/>
        <v>2501.85</v>
      </c>
      <c r="N94" s="114">
        <f t="shared" si="53"/>
        <v>8783.418</v>
      </c>
      <c r="O94" s="101">
        <f t="shared" si="54"/>
        <v>8783.418</v>
      </c>
      <c r="P94" s="113"/>
      <c r="Q94" s="113"/>
      <c r="R94" s="329" t="e">
        <f t="shared" si="56"/>
        <v>#VALUE!</v>
      </c>
      <c r="S94" s="112">
        <f t="shared" si="57"/>
        <v>32</v>
      </c>
      <c r="T94" s="102">
        <f t="shared" si="58"/>
        <v>33</v>
      </c>
      <c r="U94" s="102">
        <f t="shared" si="59"/>
        <v>10</v>
      </c>
      <c r="V94" s="114">
        <f t="shared" si="60"/>
        <v>25</v>
      </c>
    </row>
    <row r="95" spans="1:22" ht="15" hidden="1">
      <c r="A95" s="161" t="s">
        <v>98</v>
      </c>
      <c r="B95" s="151">
        <f t="shared" si="42"/>
        <v>1</v>
      </c>
      <c r="C95" s="98">
        <f t="shared" si="55"/>
        <v>84678</v>
      </c>
      <c r="D95" s="98">
        <f t="shared" si="43"/>
        <v>84678</v>
      </c>
      <c r="E95" s="112">
        <f t="shared" si="44"/>
        <v>22</v>
      </c>
      <c r="F95" s="102">
        <f t="shared" si="45"/>
        <v>22</v>
      </c>
      <c r="G95" s="113">
        <f t="shared" si="46"/>
        <v>18.333333333333336</v>
      </c>
      <c r="H95" s="102">
        <f t="shared" si="47"/>
        <v>22</v>
      </c>
      <c r="I95" s="114">
        <f t="shared" si="48"/>
        <v>16.923076923076923</v>
      </c>
      <c r="J95" s="112">
        <f t="shared" si="49"/>
        <v>3849</v>
      </c>
      <c r="K95" s="102">
        <f t="shared" si="50"/>
        <v>0</v>
      </c>
      <c r="L95" s="102">
        <f t="shared" si="51"/>
        <v>0</v>
      </c>
      <c r="M95" s="102">
        <f t="shared" si="52"/>
        <v>0</v>
      </c>
      <c r="N95" s="114">
        <f t="shared" si="53"/>
        <v>3849</v>
      </c>
      <c r="O95" s="101">
        <f t="shared" si="54"/>
        <v>3849</v>
      </c>
      <c r="P95" s="113"/>
      <c r="Q95" s="113"/>
      <c r="R95" s="329" t="e">
        <f t="shared" si="56"/>
        <v>#VALUE!</v>
      </c>
      <c r="S95" s="112">
        <f t="shared" si="57"/>
        <v>100</v>
      </c>
      <c r="T95" s="102">
        <f t="shared" si="58"/>
        <v>0</v>
      </c>
      <c r="U95" s="102">
        <f t="shared" si="59"/>
        <v>0</v>
      </c>
      <c r="V95" s="114">
        <f t="shared" si="60"/>
        <v>0</v>
      </c>
    </row>
    <row r="96" spans="1:22" ht="15" hidden="1">
      <c r="A96" s="161" t="s">
        <v>99</v>
      </c>
      <c r="B96" s="151">
        <f t="shared" si="42"/>
        <v>1.5</v>
      </c>
      <c r="C96" s="98">
        <f t="shared" si="55"/>
        <v>84678</v>
      </c>
      <c r="D96" s="98">
        <f t="shared" si="43"/>
        <v>127017</v>
      </c>
      <c r="E96" s="112">
        <f t="shared" si="44"/>
        <v>16.923076923076923</v>
      </c>
      <c r="F96" s="102">
        <f t="shared" si="45"/>
        <v>22</v>
      </c>
      <c r="G96" s="113">
        <f t="shared" si="46"/>
        <v>18.333333333333336</v>
      </c>
      <c r="H96" s="102">
        <f t="shared" si="47"/>
        <v>22</v>
      </c>
      <c r="I96" s="114">
        <f t="shared" si="48"/>
        <v>16.923076923076923</v>
      </c>
      <c r="J96" s="112">
        <f t="shared" si="49"/>
        <v>0</v>
      </c>
      <c r="K96" s="102">
        <f t="shared" si="50"/>
        <v>0</v>
      </c>
      <c r="L96" s="102">
        <f t="shared" si="51"/>
        <v>0</v>
      </c>
      <c r="M96" s="102">
        <f t="shared" si="52"/>
        <v>7505.549999999999</v>
      </c>
      <c r="N96" s="114">
        <f t="shared" si="53"/>
        <v>7505.549999999999</v>
      </c>
      <c r="O96" s="101">
        <f t="shared" si="54"/>
        <v>7505.549999999999</v>
      </c>
      <c r="P96" s="113"/>
      <c r="Q96" s="113"/>
      <c r="R96" s="329" t="e">
        <f t="shared" si="56"/>
        <v>#VALUE!</v>
      </c>
      <c r="S96" s="112">
        <f t="shared" si="57"/>
        <v>0</v>
      </c>
      <c r="T96" s="102">
        <f t="shared" si="58"/>
        <v>0</v>
      </c>
      <c r="U96" s="102">
        <f t="shared" si="59"/>
        <v>0</v>
      </c>
      <c r="V96" s="114">
        <f t="shared" si="60"/>
        <v>100</v>
      </c>
    </row>
    <row r="97" spans="1:22" ht="15" hidden="1">
      <c r="A97" s="161" t="s">
        <v>100</v>
      </c>
      <c r="B97" s="151">
        <f t="shared" si="42"/>
        <v>1</v>
      </c>
      <c r="C97" s="98">
        <f t="shared" si="55"/>
        <v>84678</v>
      </c>
      <c r="D97" s="98">
        <f t="shared" si="43"/>
        <v>84678</v>
      </c>
      <c r="E97" s="112">
        <f t="shared" si="44"/>
        <v>16.923076923076923</v>
      </c>
      <c r="F97" s="102">
        <f t="shared" si="45"/>
        <v>22</v>
      </c>
      <c r="G97" s="113">
        <f t="shared" si="46"/>
        <v>18.333333333333336</v>
      </c>
      <c r="H97" s="102">
        <f t="shared" si="47"/>
        <v>22</v>
      </c>
      <c r="I97" s="114">
        <f t="shared" si="48"/>
        <v>16.923076923076923</v>
      </c>
      <c r="J97" s="112">
        <f t="shared" si="49"/>
        <v>0</v>
      </c>
      <c r="K97" s="102">
        <f t="shared" si="50"/>
        <v>0</v>
      </c>
      <c r="L97" s="102">
        <f t="shared" si="51"/>
        <v>0</v>
      </c>
      <c r="M97" s="102">
        <f t="shared" si="52"/>
        <v>5003.7</v>
      </c>
      <c r="N97" s="114">
        <f t="shared" si="53"/>
        <v>5003.7</v>
      </c>
      <c r="O97" s="101">
        <f t="shared" si="54"/>
        <v>5003.7</v>
      </c>
      <c r="P97" s="102"/>
      <c r="Q97" s="102"/>
      <c r="R97" s="329" t="e">
        <f t="shared" si="56"/>
        <v>#VALUE!</v>
      </c>
      <c r="S97" s="112">
        <f t="shared" si="57"/>
        <v>0</v>
      </c>
      <c r="T97" s="102">
        <f t="shared" si="58"/>
        <v>0</v>
      </c>
      <c r="U97" s="102">
        <f t="shared" si="59"/>
        <v>0</v>
      </c>
      <c r="V97" s="114">
        <f t="shared" si="60"/>
        <v>100</v>
      </c>
    </row>
    <row r="98" spans="1:22" ht="15">
      <c r="A98" s="172" t="s">
        <v>71</v>
      </c>
      <c r="B98" s="151">
        <f t="shared" si="42"/>
        <v>2.5</v>
      </c>
      <c r="C98" s="98">
        <f t="shared" si="55"/>
        <v>84678</v>
      </c>
      <c r="D98" s="98">
        <f t="shared" si="43"/>
        <v>211695</v>
      </c>
      <c r="E98" s="112">
        <f t="shared" si="44"/>
        <v>19.555555555555557</v>
      </c>
      <c r="F98" s="102">
        <v>22</v>
      </c>
      <c r="G98" s="113">
        <f t="shared" si="46"/>
        <v>18.333333333333336</v>
      </c>
      <c r="H98" s="102">
        <f t="shared" si="47"/>
        <v>22</v>
      </c>
      <c r="I98" s="114">
        <f t="shared" si="48"/>
        <v>16.923076923076923</v>
      </c>
      <c r="J98" s="112">
        <f t="shared" si="49"/>
        <v>3849</v>
      </c>
      <c r="K98" s="102">
        <f t="shared" si="50"/>
        <v>2886.7499999999995</v>
      </c>
      <c r="L98" s="102">
        <f t="shared" si="51"/>
        <v>962.25</v>
      </c>
      <c r="M98" s="102">
        <f t="shared" si="52"/>
        <v>3127.3125</v>
      </c>
      <c r="N98" s="114">
        <f t="shared" si="53"/>
        <v>10825.3125</v>
      </c>
      <c r="O98" s="101">
        <f t="shared" si="54"/>
        <v>10825.3125</v>
      </c>
      <c r="P98" s="102"/>
      <c r="Q98" s="102"/>
      <c r="R98" s="115"/>
      <c r="S98" s="112">
        <f t="shared" si="57"/>
        <v>40</v>
      </c>
      <c r="T98" s="102">
        <f t="shared" si="58"/>
        <v>25</v>
      </c>
      <c r="U98" s="102">
        <f t="shared" si="59"/>
        <v>10</v>
      </c>
      <c r="V98" s="114">
        <f t="shared" si="60"/>
        <v>25</v>
      </c>
    </row>
    <row r="99" spans="1:22" ht="15">
      <c r="A99" s="172" t="s">
        <v>72</v>
      </c>
      <c r="B99" s="150">
        <f aca="true" t="shared" si="61" ref="B99:B104">B69</f>
        <v>0.5</v>
      </c>
      <c r="C99" s="98">
        <f t="shared" si="55"/>
        <v>84678</v>
      </c>
      <c r="D99" s="98">
        <f aca="true" t="shared" si="62" ref="D99:D104">D69</f>
        <v>42339</v>
      </c>
      <c r="E99" s="112">
        <f aca="true" t="shared" si="63" ref="E99:E104">E69</f>
        <v>20.370370370370374</v>
      </c>
      <c r="F99" s="102">
        <f aca="true" t="shared" si="64" ref="F99:F104">F69</f>
        <v>22</v>
      </c>
      <c r="G99" s="113">
        <f aca="true" t="shared" si="65" ref="G99:G104">G69</f>
        <v>18.333333333333336</v>
      </c>
      <c r="H99" s="102">
        <f aca="true" t="shared" si="66" ref="H99:H104">H69</f>
        <v>22</v>
      </c>
      <c r="I99" s="114">
        <f aca="true" t="shared" si="67" ref="I99:I104">I69</f>
        <v>16.923076923076923</v>
      </c>
      <c r="J99" s="112">
        <f aca="true" t="shared" si="68" ref="J99:J104">J69</f>
        <v>962.25</v>
      </c>
      <c r="K99" s="102">
        <f aca="true" t="shared" si="69" ref="K99:K104">K69</f>
        <v>923.7599999999998</v>
      </c>
      <c r="L99" s="102">
        <f aca="true" t="shared" si="70" ref="L99:L104">L69</f>
        <v>192.45</v>
      </c>
      <c r="M99" s="102">
        <f aca="true" t="shared" si="71" ref="M99:M104">M69</f>
        <v>0</v>
      </c>
      <c r="N99" s="114">
        <f aca="true" t="shared" si="72" ref="N99:N104">N69</f>
        <v>2078.4599999999996</v>
      </c>
      <c r="O99" s="101">
        <f aca="true" t="shared" si="73" ref="O99:O104">O69</f>
        <v>2078.4599999999996</v>
      </c>
      <c r="P99" s="102"/>
      <c r="Q99" s="102"/>
      <c r="R99" s="115"/>
      <c r="S99" s="343">
        <f aca="true" t="shared" si="74" ref="S99:S104">S69</f>
        <v>50</v>
      </c>
      <c r="T99" s="344">
        <f aca="true" t="shared" si="75" ref="T99:T104">T69</f>
        <v>40</v>
      </c>
      <c r="U99" s="344">
        <f aca="true" t="shared" si="76" ref="U99:U104">U69</f>
        <v>10</v>
      </c>
      <c r="V99" s="345">
        <f aca="true" t="shared" si="77" ref="V99:V104">V69</f>
        <v>0</v>
      </c>
    </row>
    <row r="100" spans="1:22" ht="15">
      <c r="A100" s="172" t="s">
        <v>71</v>
      </c>
      <c r="B100" s="150">
        <f t="shared" si="61"/>
        <v>0.5</v>
      </c>
      <c r="C100" s="98">
        <f t="shared" si="55"/>
        <v>84678</v>
      </c>
      <c r="D100" s="98">
        <f t="shared" si="62"/>
        <v>42339</v>
      </c>
      <c r="E100" s="112">
        <f t="shared" si="63"/>
        <v>20.370370370370374</v>
      </c>
      <c r="F100" s="102">
        <f t="shared" si="64"/>
        <v>22</v>
      </c>
      <c r="G100" s="113">
        <f t="shared" si="65"/>
        <v>18.333333333333336</v>
      </c>
      <c r="H100" s="102">
        <f t="shared" si="66"/>
        <v>22</v>
      </c>
      <c r="I100" s="114">
        <f t="shared" si="67"/>
        <v>16.923076923076923</v>
      </c>
      <c r="J100" s="112">
        <f t="shared" si="68"/>
        <v>962.25</v>
      </c>
      <c r="K100" s="102">
        <f t="shared" si="69"/>
        <v>923.7599999999998</v>
      </c>
      <c r="L100" s="102">
        <f t="shared" si="70"/>
        <v>192.45</v>
      </c>
      <c r="M100" s="102">
        <f t="shared" si="71"/>
        <v>0</v>
      </c>
      <c r="N100" s="114">
        <f t="shared" si="72"/>
        <v>2078.4599999999996</v>
      </c>
      <c r="O100" s="101">
        <f t="shared" si="73"/>
        <v>2078.4599999999996</v>
      </c>
      <c r="P100" s="113"/>
      <c r="Q100" s="113"/>
      <c r="R100" s="329" t="e">
        <f>D100/"#REF!"</f>
        <v>#VALUE!</v>
      </c>
      <c r="S100" s="343">
        <f t="shared" si="74"/>
        <v>50</v>
      </c>
      <c r="T100" s="344">
        <f t="shared" si="75"/>
        <v>40</v>
      </c>
      <c r="U100" s="344">
        <f t="shared" si="76"/>
        <v>10</v>
      </c>
      <c r="V100" s="345">
        <f t="shared" si="77"/>
        <v>0</v>
      </c>
    </row>
    <row r="101" spans="1:22" ht="15">
      <c r="A101" s="172" t="s">
        <v>73</v>
      </c>
      <c r="B101" s="150">
        <f t="shared" si="61"/>
        <v>0.5</v>
      </c>
      <c r="C101" s="98">
        <f t="shared" si="55"/>
        <v>84678</v>
      </c>
      <c r="D101" s="98">
        <f t="shared" si="62"/>
        <v>42339</v>
      </c>
      <c r="E101" s="112">
        <f t="shared" si="63"/>
        <v>18.51851851851852</v>
      </c>
      <c r="F101" s="102">
        <f t="shared" si="64"/>
        <v>20</v>
      </c>
      <c r="G101" s="113">
        <f t="shared" si="65"/>
        <v>16.666666666666668</v>
      </c>
      <c r="H101" s="102">
        <f t="shared" si="66"/>
        <v>20</v>
      </c>
      <c r="I101" s="114">
        <f t="shared" si="67"/>
        <v>15.384615384615383</v>
      </c>
      <c r="J101" s="112">
        <f t="shared" si="68"/>
        <v>1270.17</v>
      </c>
      <c r="K101" s="102">
        <f t="shared" si="69"/>
        <v>1016.1359999999999</v>
      </c>
      <c r="L101" s="102">
        <f t="shared" si="70"/>
        <v>0</v>
      </c>
      <c r="M101" s="102">
        <f t="shared" si="71"/>
        <v>0</v>
      </c>
      <c r="N101" s="114">
        <f t="shared" si="72"/>
        <v>2286.306</v>
      </c>
      <c r="O101" s="101">
        <f t="shared" si="73"/>
        <v>2286.306</v>
      </c>
      <c r="P101" s="113"/>
      <c r="Q101" s="113"/>
      <c r="R101" s="329" t="e">
        <f>D101/"#REF!"</f>
        <v>#VALUE!</v>
      </c>
      <c r="S101" s="343">
        <f t="shared" si="74"/>
        <v>60</v>
      </c>
      <c r="T101" s="344">
        <f t="shared" si="75"/>
        <v>40</v>
      </c>
      <c r="U101" s="344">
        <f t="shared" si="76"/>
        <v>0</v>
      </c>
      <c r="V101" s="345">
        <f t="shared" si="77"/>
        <v>0</v>
      </c>
    </row>
    <row r="102" spans="1:22" ht="15">
      <c r="A102" s="172" t="s">
        <v>119</v>
      </c>
      <c r="B102" s="150">
        <f t="shared" si="61"/>
        <v>0.5</v>
      </c>
      <c r="C102" s="98">
        <f t="shared" si="55"/>
        <v>84678</v>
      </c>
      <c r="D102" s="98">
        <f t="shared" si="62"/>
        <v>42339</v>
      </c>
      <c r="E102" s="112">
        <f t="shared" si="63"/>
        <v>23.076923076923077</v>
      </c>
      <c r="F102" s="102">
        <f t="shared" si="64"/>
        <v>30</v>
      </c>
      <c r="G102" s="113">
        <f t="shared" si="65"/>
        <v>25</v>
      </c>
      <c r="H102" s="102">
        <f t="shared" si="66"/>
        <v>30</v>
      </c>
      <c r="I102" s="114">
        <f t="shared" si="67"/>
        <v>23.076923076923077</v>
      </c>
      <c r="J102" s="112">
        <f t="shared" si="68"/>
        <v>0</v>
      </c>
      <c r="K102" s="102">
        <f t="shared" si="69"/>
        <v>0</v>
      </c>
      <c r="L102" s="102">
        <f t="shared" si="70"/>
        <v>0</v>
      </c>
      <c r="M102" s="102">
        <f t="shared" si="71"/>
        <v>1834.69</v>
      </c>
      <c r="N102" s="114">
        <f t="shared" si="72"/>
        <v>1834.69</v>
      </c>
      <c r="O102" s="101">
        <f t="shared" si="73"/>
        <v>1834.69</v>
      </c>
      <c r="P102" s="113"/>
      <c r="Q102" s="113"/>
      <c r="R102" s="329" t="e">
        <f>D102/"#REF!"</f>
        <v>#VALUE!</v>
      </c>
      <c r="S102" s="343">
        <f t="shared" si="74"/>
        <v>0</v>
      </c>
      <c r="T102" s="344">
        <f t="shared" si="75"/>
        <v>0</v>
      </c>
      <c r="U102" s="344">
        <f t="shared" si="76"/>
        <v>0</v>
      </c>
      <c r="V102" s="345">
        <f t="shared" si="77"/>
        <v>100</v>
      </c>
    </row>
    <row r="103" spans="1:22" ht="15">
      <c r="A103" s="172" t="s">
        <v>76</v>
      </c>
      <c r="B103" s="150">
        <f t="shared" si="61"/>
        <v>1</v>
      </c>
      <c r="C103" s="98">
        <f t="shared" si="55"/>
        <v>84678</v>
      </c>
      <c r="D103" s="98">
        <f t="shared" si="62"/>
        <v>84678</v>
      </c>
      <c r="E103" s="112">
        <f t="shared" si="63"/>
        <v>17.813765182186238</v>
      </c>
      <c r="F103" s="102">
        <f t="shared" si="64"/>
        <v>22</v>
      </c>
      <c r="G103" s="113">
        <f t="shared" si="65"/>
        <v>18.333333333333336</v>
      </c>
      <c r="H103" s="102">
        <f t="shared" si="66"/>
        <v>22</v>
      </c>
      <c r="I103" s="114">
        <f t="shared" si="67"/>
        <v>16.923076923076923</v>
      </c>
      <c r="J103" s="112">
        <f t="shared" si="68"/>
        <v>962.25</v>
      </c>
      <c r="K103" s="102">
        <f t="shared" si="69"/>
        <v>1847.5199999999995</v>
      </c>
      <c r="L103" s="102">
        <f t="shared" si="70"/>
        <v>192.45</v>
      </c>
      <c r="M103" s="102">
        <f t="shared" si="71"/>
        <v>1751.2949999999998</v>
      </c>
      <c r="N103" s="114">
        <f t="shared" si="72"/>
        <v>4753.514999999999</v>
      </c>
      <c r="O103" s="101">
        <f t="shared" si="73"/>
        <v>4753.514999999999</v>
      </c>
      <c r="P103" s="113"/>
      <c r="Q103" s="113"/>
      <c r="R103" s="329" t="e">
        <f>D103/"#REF!"</f>
        <v>#VALUE!</v>
      </c>
      <c r="S103" s="343">
        <f t="shared" si="74"/>
        <v>25</v>
      </c>
      <c r="T103" s="344">
        <f t="shared" si="75"/>
        <v>40</v>
      </c>
      <c r="U103" s="344">
        <f t="shared" si="76"/>
        <v>5</v>
      </c>
      <c r="V103" s="345">
        <f t="shared" si="77"/>
        <v>35</v>
      </c>
    </row>
    <row r="104" spans="1:22" ht="15">
      <c r="A104" s="280" t="s">
        <v>72</v>
      </c>
      <c r="B104" s="346">
        <f t="shared" si="61"/>
        <v>1</v>
      </c>
      <c r="C104" s="257">
        <f t="shared" si="55"/>
        <v>84678</v>
      </c>
      <c r="D104" s="257">
        <f t="shared" si="62"/>
        <v>84678</v>
      </c>
      <c r="E104" s="120">
        <f t="shared" si="63"/>
        <v>21.153846153846157</v>
      </c>
      <c r="F104" s="121">
        <f t="shared" si="64"/>
        <v>22</v>
      </c>
      <c r="G104" s="122">
        <f t="shared" si="65"/>
        <v>18.333333333333336</v>
      </c>
      <c r="H104" s="121">
        <f t="shared" si="66"/>
        <v>22</v>
      </c>
      <c r="I104" s="123">
        <f t="shared" si="67"/>
        <v>16.923076923076923</v>
      </c>
      <c r="J104" s="120">
        <f t="shared" si="68"/>
        <v>3079.2</v>
      </c>
      <c r="K104" s="121">
        <f t="shared" si="69"/>
        <v>923.7599999999998</v>
      </c>
      <c r="L104" s="121">
        <f t="shared" si="70"/>
        <v>0</v>
      </c>
      <c r="M104" s="121">
        <f t="shared" si="71"/>
        <v>0</v>
      </c>
      <c r="N104" s="123">
        <f t="shared" si="72"/>
        <v>4002.9599999999996</v>
      </c>
      <c r="O104" s="256">
        <f t="shared" si="73"/>
        <v>4002.9599999999996</v>
      </c>
      <c r="P104" s="254"/>
      <c r="Q104" s="254"/>
      <c r="R104" s="348" t="e">
        <f>D104/"#REF!"</f>
        <v>#VALUE!</v>
      </c>
      <c r="S104" s="356">
        <f t="shared" si="74"/>
        <v>80</v>
      </c>
      <c r="T104" s="357">
        <f t="shared" si="75"/>
        <v>20</v>
      </c>
      <c r="U104" s="357">
        <f t="shared" si="76"/>
        <v>0</v>
      </c>
      <c r="V104" s="358">
        <f t="shared" si="77"/>
        <v>0</v>
      </c>
    </row>
    <row r="105" spans="1:22" ht="15">
      <c r="A105" s="331" t="s">
        <v>77</v>
      </c>
      <c r="B105" s="332">
        <f>B33+B57+B75</f>
        <v>34.5</v>
      </c>
      <c r="C105" s="257">
        <f t="shared" si="55"/>
        <v>84678</v>
      </c>
      <c r="D105" s="333">
        <f>D33+D57+D75</f>
        <v>2921391</v>
      </c>
      <c r="E105" s="89">
        <f>AVERAGE(E87,E98,E99,E100,E101,E102,E103,E104)</f>
        <v>19.989239321748627</v>
      </c>
      <c r="F105" s="90">
        <f>AVERAGE(F87,F98,F99,F100,F101,F102,F103,F104)</f>
        <v>22.75</v>
      </c>
      <c r="G105" s="90">
        <f>AVERAGE(G87,G98,G99,G100,G101,G102,G103,G104)</f>
        <v>18.958333333333336</v>
      </c>
      <c r="H105" s="90">
        <f>AVERAGE(H87,H98,H99,H100,H101,H102,H103,H104)</f>
        <v>22.75</v>
      </c>
      <c r="I105" s="92">
        <f>AVERAGE(I87,I98,I99,I100,I101,I102,I103,I104)</f>
        <v>17.5</v>
      </c>
      <c r="J105" s="93">
        <f aca="true" t="shared" si="78" ref="J105:R105">J33+J57+J75</f>
        <v>45283.48500000001</v>
      </c>
      <c r="K105" s="90">
        <f t="shared" si="78"/>
        <v>47042.477999999996</v>
      </c>
      <c r="L105" s="90">
        <f t="shared" si="78"/>
        <v>9814.95</v>
      </c>
      <c r="M105" s="90">
        <f t="shared" si="78"/>
        <v>49870.20999999999</v>
      </c>
      <c r="N105" s="92">
        <f t="shared" si="78"/>
        <v>152011.123</v>
      </c>
      <c r="O105" s="352">
        <f t="shared" si="78"/>
        <v>152011.123</v>
      </c>
      <c r="P105" s="332">
        <f t="shared" si="78"/>
        <v>0</v>
      </c>
      <c r="Q105" s="332">
        <f t="shared" si="78"/>
        <v>0</v>
      </c>
      <c r="R105" s="332">
        <f t="shared" si="78"/>
        <v>0</v>
      </c>
      <c r="S105" s="359">
        <f>AVERAGE(S87,S98,S99,S100,S101,S102,S103,S104)</f>
        <v>42.72794117647059</v>
      </c>
      <c r="T105" s="359">
        <f>AVERAGE(T87,T98,T99,T100,T101,T102,T103,T104)</f>
        <v>28.904411764705884</v>
      </c>
      <c r="U105" s="359">
        <f>AVERAGE(U87,U98,U99,U100,U101,U102,U103,U104)</f>
        <v>5.095588235294118</v>
      </c>
      <c r="V105" s="359">
        <f>AVERAGE(V87,V98,V99,V100,V101,V102,V103,V104)</f>
        <v>23.933823529411764</v>
      </c>
    </row>
    <row r="108" ht="15">
      <c r="A108" s="1" t="s">
        <v>81</v>
      </c>
    </row>
    <row r="110" spans="1:21" ht="15">
      <c r="A110" s="1" t="s">
        <v>82</v>
      </c>
      <c r="U110" s="1" t="s">
        <v>80</v>
      </c>
    </row>
    <row r="112" spans="1:21" ht="15">
      <c r="A112" s="1" t="s">
        <v>83</v>
      </c>
      <c r="U112" s="1" t="s">
        <v>84</v>
      </c>
    </row>
    <row r="114" spans="1:21" ht="15">
      <c r="A114" s="1" t="s">
        <v>87</v>
      </c>
      <c r="U114" s="1" t="s">
        <v>88</v>
      </c>
    </row>
    <row r="116" spans="1:21" ht="15">
      <c r="A116" s="1" t="s">
        <v>89</v>
      </c>
      <c r="U116" s="1" t="s">
        <v>90</v>
      </c>
    </row>
    <row r="118" spans="1:21" ht="15">
      <c r="A118" s="1" t="s">
        <v>91</v>
      </c>
      <c r="U118" s="1" t="s">
        <v>84</v>
      </c>
    </row>
    <row r="120" spans="1:21" ht="15">
      <c r="A120" s="1" t="s">
        <v>92</v>
      </c>
      <c r="U120" s="1" t="s">
        <v>93</v>
      </c>
    </row>
    <row r="122" spans="1:21" ht="15">
      <c r="A122" s="1" t="s">
        <v>120</v>
      </c>
      <c r="U122" s="1" t="s">
        <v>80</v>
      </c>
    </row>
    <row r="124" spans="1:21" ht="15">
      <c r="A124" s="1" t="s">
        <v>121</v>
      </c>
      <c r="U124" s="1" t="s">
        <v>90</v>
      </c>
    </row>
    <row r="126" ht="15">
      <c r="A126" s="1" t="s">
        <v>101</v>
      </c>
    </row>
    <row r="129" ht="15">
      <c r="A129" s="1" t="s">
        <v>122</v>
      </c>
    </row>
  </sheetData>
  <sheetProtection selectLockedCells="1" selectUnlockedCells="1"/>
  <printOptions/>
  <pageMargins left="0.7083333333333334" right="0.7083333333333334" top="0.7479166666666667" bottom="0.7479166666666667" header="0.5118110236220472" footer="0.5118110236220472"/>
  <pageSetup horizontalDpi="300" verticalDpi="300" orientation="landscape" pageOrder="overThenDown" paperSiz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29"/>
  <sheetViews>
    <sheetView view="pageBreakPreview" zoomScaleSheetLayoutView="100" zoomScalePageLayoutView="0" workbookViewId="0" topLeftCell="A1">
      <selection activeCell="A1" sqref="A1"/>
    </sheetView>
  </sheetViews>
  <sheetFormatPr defaultColWidth="8.00390625" defaultRowHeight="14.25"/>
  <cols>
    <col min="1" max="1" width="32.875" style="1" customWidth="1"/>
    <col min="2" max="2" width="11.625" style="1" customWidth="1"/>
    <col min="3" max="3" width="11.75390625" style="1" customWidth="1"/>
    <col min="4" max="4" width="12.75390625" style="1" customWidth="1"/>
    <col min="5" max="5" width="8.00390625" style="1" hidden="1" customWidth="1"/>
    <col min="6" max="17" width="12.75390625" style="1" customWidth="1"/>
    <col min="18" max="18" width="10.50390625" style="1" customWidth="1"/>
    <col min="19" max="24" width="8.00390625" style="1" hidden="1" customWidth="1"/>
    <col min="25" max="16384" width="8.00390625" style="1" customWidth="1"/>
  </cols>
  <sheetData>
    <row r="1" spans="1:17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"/>
      <c r="P2" s="3"/>
      <c r="Q2" s="3" t="s">
        <v>0</v>
      </c>
    </row>
    <row r="3" spans="1:17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"/>
      <c r="P3" s="3"/>
      <c r="Q3" s="3" t="s">
        <v>1</v>
      </c>
    </row>
    <row r="4" spans="1:17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"/>
      <c r="P4" s="3"/>
      <c r="Q4" s="3" t="s">
        <v>2</v>
      </c>
    </row>
    <row r="5" spans="1:17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"/>
      <c r="P5" s="3"/>
      <c r="Q5" s="3" t="s">
        <v>3</v>
      </c>
    </row>
    <row r="6" spans="1:1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"/>
      <c r="P6" s="3"/>
      <c r="Q6" s="3"/>
    </row>
    <row r="7" spans="1:22" ht="30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"/>
      <c r="P7" s="3"/>
      <c r="Q7" s="3" t="s">
        <v>95</v>
      </c>
      <c r="S7" s="6" t="s">
        <v>6</v>
      </c>
      <c r="T7" s="7">
        <v>247</v>
      </c>
      <c r="V7" s="1">
        <f>T7-15</f>
        <v>232</v>
      </c>
    </row>
    <row r="8" spans="1:20" ht="66" customHeight="1">
      <c r="A8" s="4" t="s">
        <v>115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S8" s="8" t="s">
        <v>8</v>
      </c>
      <c r="T8" s="9">
        <v>42</v>
      </c>
    </row>
    <row r="9" spans="1:20" ht="45">
      <c r="A9" s="4" t="s">
        <v>123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S9" s="8" t="s">
        <v>10</v>
      </c>
      <c r="T9" s="9">
        <v>12</v>
      </c>
    </row>
    <row r="10" spans="1:20" ht="60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S10" s="8" t="s">
        <v>11</v>
      </c>
      <c r="T10" s="10">
        <v>0.5</v>
      </c>
    </row>
    <row r="11" spans="1:20" ht="64.5" customHeight="1">
      <c r="A11" s="5" t="s">
        <v>12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S11" s="8" t="s">
        <v>13</v>
      </c>
      <c r="T11" s="9">
        <v>6.6</v>
      </c>
    </row>
    <row r="12" spans="19:20" ht="15">
      <c r="S12" s="8" t="s">
        <v>5</v>
      </c>
      <c r="T12" s="9">
        <v>60</v>
      </c>
    </row>
    <row r="13" spans="1:20" s="17" customFormat="1" ht="60.75" customHeight="1">
      <c r="A13" s="234" t="s">
        <v>15</v>
      </c>
      <c r="B13" s="235" t="s">
        <v>16</v>
      </c>
      <c r="C13" s="235" t="s">
        <v>124</v>
      </c>
      <c r="D13" s="235" t="s">
        <v>44</v>
      </c>
      <c r="E13" s="12" t="s">
        <v>49</v>
      </c>
      <c r="F13" s="12" t="s">
        <v>125</v>
      </c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1"/>
      <c r="S13" s="322" t="s">
        <v>29</v>
      </c>
      <c r="T13" s="323">
        <v>0.923</v>
      </c>
    </row>
    <row r="14" spans="1:20" s="17" customFormat="1" ht="12.75" customHeight="1">
      <c r="A14" s="20"/>
      <c r="B14" s="21"/>
      <c r="C14" s="21"/>
      <c r="D14" s="21"/>
      <c r="E14" s="21"/>
      <c r="F14" s="12" t="s">
        <v>126</v>
      </c>
      <c r="G14" s="12" t="s">
        <v>127</v>
      </c>
      <c r="H14" s="12" t="s">
        <v>128</v>
      </c>
      <c r="I14" s="12" t="s">
        <v>129</v>
      </c>
      <c r="J14" s="12" t="s">
        <v>130</v>
      </c>
      <c r="K14" s="12" t="s">
        <v>128</v>
      </c>
      <c r="L14" s="12" t="s">
        <v>128</v>
      </c>
      <c r="M14" s="12" t="s">
        <v>131</v>
      </c>
      <c r="N14" s="12" t="s">
        <v>132</v>
      </c>
      <c r="O14" s="12" t="s">
        <v>133</v>
      </c>
      <c r="P14" s="12" t="s">
        <v>129</v>
      </c>
      <c r="Q14" s="12" t="s">
        <v>134</v>
      </c>
      <c r="S14" s="325" t="s">
        <v>117</v>
      </c>
      <c r="T14" s="326">
        <v>120</v>
      </c>
    </row>
    <row r="15" spans="1:17" s="17" customFormat="1" ht="1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s="17" customFormat="1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s="17" customFormat="1" ht="1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s="17" customFormat="1" ht="1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s="17" customFormat="1" ht="1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s="17" customFormat="1" ht="15">
      <c r="A20" s="20"/>
      <c r="B20" s="21"/>
      <c r="C20" s="21"/>
      <c r="D20" s="21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8" ht="15">
      <c r="A21" s="212" t="s">
        <v>118</v>
      </c>
      <c r="B21" s="362">
        <f>B22+B23+B24+B25+B26+B27+B28+B29+B31+B30</f>
        <v>14.25</v>
      </c>
      <c r="C21" s="142">
        <f>ROUND(Лист11!N21,0)</f>
        <v>63327</v>
      </c>
      <c r="D21" s="142">
        <f aca="true" t="shared" si="0" ref="D21:D33">C21/B21/$T$7</f>
        <v>17.991902834008098</v>
      </c>
      <c r="E21" s="109">
        <f aca="true" t="shared" si="1" ref="E21:E32">C21/$T$7</f>
        <v>256.38461538461536</v>
      </c>
      <c r="F21" s="363">
        <f aca="true" t="shared" si="2" ref="F21:F32">E21*15</f>
        <v>3845.7692307692305</v>
      </c>
      <c r="G21" s="363">
        <f aca="true" t="shared" si="3" ref="G21:G32">E21*20</f>
        <v>5127.692307692307</v>
      </c>
      <c r="H21" s="363">
        <f aca="true" t="shared" si="4" ref="H21:H32">E21*21</f>
        <v>5384.076923076923</v>
      </c>
      <c r="I21" s="363">
        <f aca="true" t="shared" si="5" ref="I21:I32">E21*21</f>
        <v>5384.076923076923</v>
      </c>
      <c r="J21" s="363">
        <f aca="true" t="shared" si="6" ref="J21:J32">E21*19</f>
        <v>4871.3076923076915</v>
      </c>
      <c r="K21" s="363">
        <f aca="true" t="shared" si="7" ref="K21:K32">E21*21</f>
        <v>5384.076923076923</v>
      </c>
      <c r="L21" s="363">
        <f aca="true" t="shared" si="8" ref="L21:L32">E21*21</f>
        <v>5384.076923076923</v>
      </c>
      <c r="M21" s="363">
        <f aca="true" t="shared" si="9" ref="M21:M32">E21*23</f>
        <v>5896.846153846153</v>
      </c>
      <c r="N21" s="363">
        <f aca="true" t="shared" si="10" ref="N21:N32">E21*22</f>
        <v>5640.461538461538</v>
      </c>
      <c r="O21" s="363">
        <f aca="true" t="shared" si="11" ref="O21:O32">E21*21</f>
        <v>5384.076923076923</v>
      </c>
      <c r="P21" s="363">
        <f aca="true" t="shared" si="12" ref="P21:P32">E21*21</f>
        <v>5384.076923076923</v>
      </c>
      <c r="Q21" s="97">
        <f aca="true" t="shared" si="13" ref="Q21:Q32">E21*22</f>
        <v>5640.461538461538</v>
      </c>
      <c r="R21" s="86"/>
    </row>
    <row r="22" spans="1:18" ht="15" hidden="1">
      <c r="A22" s="161" t="s">
        <v>63</v>
      </c>
      <c r="B22" s="364">
        <v>1.5</v>
      </c>
      <c r="C22" s="98">
        <f>ROUND(Лист11!N22,0)</f>
        <v>6576</v>
      </c>
      <c r="D22" s="98">
        <f t="shared" si="0"/>
        <v>17.748987854251013</v>
      </c>
      <c r="E22" s="109">
        <f t="shared" si="1"/>
        <v>26.62348178137652</v>
      </c>
      <c r="F22" s="363">
        <f t="shared" si="2"/>
        <v>399.35222672064776</v>
      </c>
      <c r="G22" s="363">
        <f t="shared" si="3"/>
        <v>532.4696356275304</v>
      </c>
      <c r="H22" s="363">
        <f t="shared" si="4"/>
        <v>559.0931174089069</v>
      </c>
      <c r="I22" s="363">
        <f t="shared" si="5"/>
        <v>559.0931174089069</v>
      </c>
      <c r="J22" s="363">
        <f t="shared" si="6"/>
        <v>505.84615384615387</v>
      </c>
      <c r="K22" s="363">
        <f t="shared" si="7"/>
        <v>559.0931174089069</v>
      </c>
      <c r="L22" s="363">
        <f t="shared" si="8"/>
        <v>559.0931174089069</v>
      </c>
      <c r="M22" s="363">
        <f t="shared" si="9"/>
        <v>612.34008097166</v>
      </c>
      <c r="N22" s="363">
        <f t="shared" si="10"/>
        <v>585.7165991902834</v>
      </c>
      <c r="O22" s="363">
        <f t="shared" si="11"/>
        <v>559.0931174089069</v>
      </c>
      <c r="P22" s="363">
        <f t="shared" si="12"/>
        <v>559.0931174089069</v>
      </c>
      <c r="Q22" s="97">
        <f t="shared" si="13"/>
        <v>585.7165991902834</v>
      </c>
      <c r="R22" s="86"/>
    </row>
    <row r="23" spans="1:18" ht="15" hidden="1">
      <c r="A23" s="161" t="s">
        <v>64</v>
      </c>
      <c r="B23" s="364">
        <v>1.5</v>
      </c>
      <c r="C23" s="98">
        <f>ROUND(Лист11!N23,0)</f>
        <v>6645</v>
      </c>
      <c r="D23" s="98">
        <f t="shared" si="0"/>
        <v>17.93522267206478</v>
      </c>
      <c r="E23" s="109">
        <f t="shared" si="1"/>
        <v>26.902834008097166</v>
      </c>
      <c r="F23" s="363">
        <f t="shared" si="2"/>
        <v>403.5425101214575</v>
      </c>
      <c r="G23" s="363">
        <f t="shared" si="3"/>
        <v>538.0566801619433</v>
      </c>
      <c r="H23" s="363">
        <f t="shared" si="4"/>
        <v>564.9595141700405</v>
      </c>
      <c r="I23" s="363">
        <f t="shared" si="5"/>
        <v>564.9595141700405</v>
      </c>
      <c r="J23" s="363">
        <f t="shared" si="6"/>
        <v>511.15384615384613</v>
      </c>
      <c r="K23" s="363">
        <f t="shared" si="7"/>
        <v>564.9595141700405</v>
      </c>
      <c r="L23" s="363">
        <f t="shared" si="8"/>
        <v>564.9595141700405</v>
      </c>
      <c r="M23" s="363">
        <f t="shared" si="9"/>
        <v>618.7651821862348</v>
      </c>
      <c r="N23" s="363">
        <f t="shared" si="10"/>
        <v>591.8623481781376</v>
      </c>
      <c r="O23" s="363">
        <f t="shared" si="11"/>
        <v>564.9595141700405</v>
      </c>
      <c r="P23" s="363">
        <f t="shared" si="12"/>
        <v>564.9595141700405</v>
      </c>
      <c r="Q23" s="97">
        <f t="shared" si="13"/>
        <v>591.8623481781376</v>
      </c>
      <c r="R23" s="86"/>
    </row>
    <row r="24" spans="1:18" ht="15" hidden="1">
      <c r="A24" s="161" t="s">
        <v>65</v>
      </c>
      <c r="B24" s="364">
        <v>1.5</v>
      </c>
      <c r="C24" s="98">
        <f>ROUND(Лист11!N24,0)</f>
        <v>6530</v>
      </c>
      <c r="D24" s="98">
        <f t="shared" si="0"/>
        <v>17.624831309041834</v>
      </c>
      <c r="E24" s="109">
        <f t="shared" si="1"/>
        <v>26.437246963562753</v>
      </c>
      <c r="F24" s="363">
        <f t="shared" si="2"/>
        <v>396.5587044534413</v>
      </c>
      <c r="G24" s="363">
        <f t="shared" si="3"/>
        <v>528.744939271255</v>
      </c>
      <c r="H24" s="363">
        <f t="shared" si="4"/>
        <v>555.1821862348178</v>
      </c>
      <c r="I24" s="363">
        <f t="shared" si="5"/>
        <v>555.1821862348178</v>
      </c>
      <c r="J24" s="363">
        <f t="shared" si="6"/>
        <v>502.3076923076923</v>
      </c>
      <c r="K24" s="363">
        <f t="shared" si="7"/>
        <v>555.1821862348178</v>
      </c>
      <c r="L24" s="363">
        <f t="shared" si="8"/>
        <v>555.1821862348178</v>
      </c>
      <c r="M24" s="363">
        <f t="shared" si="9"/>
        <v>608.0566801619433</v>
      </c>
      <c r="N24" s="363">
        <f t="shared" si="10"/>
        <v>581.6194331983805</v>
      </c>
      <c r="O24" s="363">
        <f t="shared" si="11"/>
        <v>555.1821862348178</v>
      </c>
      <c r="P24" s="363">
        <f t="shared" si="12"/>
        <v>555.1821862348178</v>
      </c>
      <c r="Q24" s="97">
        <f t="shared" si="13"/>
        <v>581.6194331983805</v>
      </c>
      <c r="R24" s="86"/>
    </row>
    <row r="25" spans="1:18" ht="15" hidden="1">
      <c r="A25" s="161" t="s">
        <v>66</v>
      </c>
      <c r="B25" s="364">
        <v>1.5</v>
      </c>
      <c r="C25" s="98">
        <f>ROUND(Лист11!N25,0)</f>
        <v>6588</v>
      </c>
      <c r="D25" s="98">
        <f t="shared" si="0"/>
        <v>17.781376518218625</v>
      </c>
      <c r="E25" s="109">
        <f t="shared" si="1"/>
        <v>26.672064777327936</v>
      </c>
      <c r="F25" s="363">
        <f t="shared" si="2"/>
        <v>400.08097165991904</v>
      </c>
      <c r="G25" s="363">
        <f t="shared" si="3"/>
        <v>533.4412955465588</v>
      </c>
      <c r="H25" s="363">
        <f t="shared" si="4"/>
        <v>560.1133603238867</v>
      </c>
      <c r="I25" s="363">
        <f t="shared" si="5"/>
        <v>560.1133603238867</v>
      </c>
      <c r="J25" s="363">
        <f t="shared" si="6"/>
        <v>506.7692307692308</v>
      </c>
      <c r="K25" s="363">
        <f t="shared" si="7"/>
        <v>560.1133603238867</v>
      </c>
      <c r="L25" s="363">
        <f t="shared" si="8"/>
        <v>560.1133603238867</v>
      </c>
      <c r="M25" s="363">
        <f t="shared" si="9"/>
        <v>613.4574898785426</v>
      </c>
      <c r="N25" s="363">
        <f t="shared" si="10"/>
        <v>586.7854251012146</v>
      </c>
      <c r="O25" s="363">
        <f t="shared" si="11"/>
        <v>560.1133603238867</v>
      </c>
      <c r="P25" s="363">
        <f t="shared" si="12"/>
        <v>560.1133603238867</v>
      </c>
      <c r="Q25" s="97">
        <f t="shared" si="13"/>
        <v>586.7854251012146</v>
      </c>
      <c r="R25" s="86"/>
    </row>
    <row r="26" spans="1:18" ht="15" hidden="1">
      <c r="A26" s="161" t="s">
        <v>66</v>
      </c>
      <c r="B26" s="364">
        <v>1.5</v>
      </c>
      <c r="C26" s="98">
        <f>ROUND(Лист11!N26,0)</f>
        <v>6726</v>
      </c>
      <c r="D26" s="98">
        <f t="shared" si="0"/>
        <v>18.153846153846153</v>
      </c>
      <c r="E26" s="109">
        <f t="shared" si="1"/>
        <v>27.23076923076923</v>
      </c>
      <c r="F26" s="363">
        <f t="shared" si="2"/>
        <v>408.46153846153845</v>
      </c>
      <c r="G26" s="363">
        <f t="shared" si="3"/>
        <v>544.6153846153846</v>
      </c>
      <c r="H26" s="363">
        <f t="shared" si="4"/>
        <v>571.8461538461538</v>
      </c>
      <c r="I26" s="363">
        <f t="shared" si="5"/>
        <v>571.8461538461538</v>
      </c>
      <c r="J26" s="363">
        <f t="shared" si="6"/>
        <v>517.3846153846154</v>
      </c>
      <c r="K26" s="363">
        <f t="shared" si="7"/>
        <v>571.8461538461538</v>
      </c>
      <c r="L26" s="363">
        <f t="shared" si="8"/>
        <v>571.8461538461538</v>
      </c>
      <c r="M26" s="363">
        <f t="shared" si="9"/>
        <v>626.3076923076923</v>
      </c>
      <c r="N26" s="363">
        <f t="shared" si="10"/>
        <v>599.0769230769231</v>
      </c>
      <c r="O26" s="363">
        <f t="shared" si="11"/>
        <v>571.8461538461538</v>
      </c>
      <c r="P26" s="363">
        <f t="shared" si="12"/>
        <v>571.8461538461538</v>
      </c>
      <c r="Q26" s="97">
        <f t="shared" si="13"/>
        <v>599.0769230769231</v>
      </c>
      <c r="R26" s="86"/>
    </row>
    <row r="27" spans="1:18" ht="15" hidden="1">
      <c r="A27" s="161" t="s">
        <v>67</v>
      </c>
      <c r="B27" s="364">
        <v>3.75</v>
      </c>
      <c r="C27" s="98">
        <f>ROUND(Лист11!N27,0)</f>
        <v>16440</v>
      </c>
      <c r="D27" s="98">
        <f t="shared" si="0"/>
        <v>17.748987854251013</v>
      </c>
      <c r="E27" s="109">
        <f t="shared" si="1"/>
        <v>66.5587044534413</v>
      </c>
      <c r="F27" s="363">
        <f t="shared" si="2"/>
        <v>998.3805668016194</v>
      </c>
      <c r="G27" s="363">
        <f t="shared" si="3"/>
        <v>1331.1740890688259</v>
      </c>
      <c r="H27" s="363">
        <f t="shared" si="4"/>
        <v>1397.7327935222672</v>
      </c>
      <c r="I27" s="363">
        <f t="shared" si="5"/>
        <v>1397.7327935222672</v>
      </c>
      <c r="J27" s="363">
        <f t="shared" si="6"/>
        <v>1264.6153846153845</v>
      </c>
      <c r="K27" s="363">
        <f t="shared" si="7"/>
        <v>1397.7327935222672</v>
      </c>
      <c r="L27" s="363">
        <f t="shared" si="8"/>
        <v>1397.7327935222672</v>
      </c>
      <c r="M27" s="363">
        <f t="shared" si="9"/>
        <v>1530.8502024291497</v>
      </c>
      <c r="N27" s="363">
        <f t="shared" si="10"/>
        <v>1464.2914979757084</v>
      </c>
      <c r="O27" s="363">
        <f t="shared" si="11"/>
        <v>1397.7327935222672</v>
      </c>
      <c r="P27" s="363">
        <f t="shared" si="12"/>
        <v>1397.7327935222672</v>
      </c>
      <c r="Q27" s="97">
        <f t="shared" si="13"/>
        <v>1464.2914979757084</v>
      </c>
      <c r="R27" s="86"/>
    </row>
    <row r="28" spans="1:18" ht="15" hidden="1">
      <c r="A28" s="161" t="s">
        <v>68</v>
      </c>
      <c r="B28" s="364">
        <v>1</v>
      </c>
      <c r="C28" s="98">
        <f>ROUND(Лист11!N28,0)</f>
        <v>4392</v>
      </c>
      <c r="D28" s="98">
        <f t="shared" si="0"/>
        <v>17.781376518218625</v>
      </c>
      <c r="E28" s="109">
        <f t="shared" si="1"/>
        <v>17.781376518218625</v>
      </c>
      <c r="F28" s="363">
        <f t="shared" si="2"/>
        <v>266.7206477732794</v>
      </c>
      <c r="G28" s="363">
        <f t="shared" si="3"/>
        <v>355.6275303643725</v>
      </c>
      <c r="H28" s="363">
        <f t="shared" si="4"/>
        <v>373.4089068825911</v>
      </c>
      <c r="I28" s="363">
        <f t="shared" si="5"/>
        <v>373.4089068825911</v>
      </c>
      <c r="J28" s="363">
        <f t="shared" si="6"/>
        <v>337.84615384615387</v>
      </c>
      <c r="K28" s="363">
        <f t="shared" si="7"/>
        <v>373.4089068825911</v>
      </c>
      <c r="L28" s="363">
        <f t="shared" si="8"/>
        <v>373.4089068825911</v>
      </c>
      <c r="M28" s="363">
        <f t="shared" si="9"/>
        <v>408.97165991902835</v>
      </c>
      <c r="N28" s="363">
        <f t="shared" si="10"/>
        <v>391.19028340080973</v>
      </c>
      <c r="O28" s="363">
        <f t="shared" si="11"/>
        <v>373.4089068825911</v>
      </c>
      <c r="P28" s="363">
        <f t="shared" si="12"/>
        <v>373.4089068825911</v>
      </c>
      <c r="Q28" s="97">
        <f t="shared" si="13"/>
        <v>391.19028340080973</v>
      </c>
      <c r="R28" s="86"/>
    </row>
    <row r="29" spans="1:18" ht="15" hidden="1">
      <c r="A29" s="161" t="s">
        <v>98</v>
      </c>
      <c r="B29" s="364">
        <v>0.5</v>
      </c>
      <c r="C29" s="98">
        <f>ROUND(Лист11!N29,0)</f>
        <v>1925</v>
      </c>
      <c r="D29" s="98">
        <f t="shared" si="0"/>
        <v>15.587044534412955</v>
      </c>
      <c r="E29" s="109">
        <f t="shared" si="1"/>
        <v>7.793522267206478</v>
      </c>
      <c r="F29" s="363">
        <f t="shared" si="2"/>
        <v>116.90283400809716</v>
      </c>
      <c r="G29" s="363">
        <f t="shared" si="3"/>
        <v>155.87044534412956</v>
      </c>
      <c r="H29" s="363">
        <f t="shared" si="4"/>
        <v>163.66396761133603</v>
      </c>
      <c r="I29" s="363">
        <f t="shared" si="5"/>
        <v>163.66396761133603</v>
      </c>
      <c r="J29" s="363">
        <f t="shared" si="6"/>
        <v>148.07692307692307</v>
      </c>
      <c r="K29" s="363">
        <f t="shared" si="7"/>
        <v>163.66396761133603</v>
      </c>
      <c r="L29" s="363">
        <f t="shared" si="8"/>
        <v>163.66396761133603</v>
      </c>
      <c r="M29" s="363">
        <f t="shared" si="9"/>
        <v>179.25101214574897</v>
      </c>
      <c r="N29" s="363">
        <f t="shared" si="10"/>
        <v>171.4574898785425</v>
      </c>
      <c r="O29" s="363">
        <f t="shared" si="11"/>
        <v>163.66396761133603</v>
      </c>
      <c r="P29" s="363">
        <f t="shared" si="12"/>
        <v>163.66396761133603</v>
      </c>
      <c r="Q29" s="97">
        <f t="shared" si="13"/>
        <v>171.4574898785425</v>
      </c>
      <c r="R29" s="86"/>
    </row>
    <row r="30" spans="1:18" ht="15" hidden="1">
      <c r="A30" s="161" t="s">
        <v>99</v>
      </c>
      <c r="B30" s="364">
        <v>1</v>
      </c>
      <c r="C30" s="98">
        <f>ROUND(Лист11!N30,0)</f>
        <v>5004</v>
      </c>
      <c r="D30" s="98">
        <f t="shared" si="0"/>
        <v>20.25910931174089</v>
      </c>
      <c r="E30" s="109">
        <f t="shared" si="1"/>
        <v>20.25910931174089</v>
      </c>
      <c r="F30" s="363">
        <f t="shared" si="2"/>
        <v>303.88663967611336</v>
      </c>
      <c r="G30" s="363">
        <f t="shared" si="3"/>
        <v>405.1821862348178</v>
      </c>
      <c r="H30" s="363">
        <f t="shared" si="4"/>
        <v>425.4412955465587</v>
      </c>
      <c r="I30" s="363">
        <f t="shared" si="5"/>
        <v>425.4412955465587</v>
      </c>
      <c r="J30" s="363">
        <f t="shared" si="6"/>
        <v>384.9230769230769</v>
      </c>
      <c r="K30" s="363">
        <f t="shared" si="7"/>
        <v>425.4412955465587</v>
      </c>
      <c r="L30" s="363">
        <f t="shared" si="8"/>
        <v>425.4412955465587</v>
      </c>
      <c r="M30" s="363">
        <f t="shared" si="9"/>
        <v>465.95951417004045</v>
      </c>
      <c r="N30" s="363">
        <f t="shared" si="10"/>
        <v>445.7004048582996</v>
      </c>
      <c r="O30" s="363">
        <f t="shared" si="11"/>
        <v>425.4412955465587</v>
      </c>
      <c r="P30" s="363">
        <f t="shared" si="12"/>
        <v>425.4412955465587</v>
      </c>
      <c r="Q30" s="97">
        <f t="shared" si="13"/>
        <v>445.7004048582996</v>
      </c>
      <c r="R30" s="86"/>
    </row>
    <row r="31" spans="1:18" ht="15" hidden="1">
      <c r="A31" s="161" t="s">
        <v>100</v>
      </c>
      <c r="B31" s="364">
        <v>0.5</v>
      </c>
      <c r="C31" s="98">
        <f>ROUND(Лист11!N31,0)</f>
        <v>2502</v>
      </c>
      <c r="D31" s="98">
        <f t="shared" si="0"/>
        <v>20.25910931174089</v>
      </c>
      <c r="E31" s="109">
        <f t="shared" si="1"/>
        <v>10.129554655870445</v>
      </c>
      <c r="F31" s="363">
        <f t="shared" si="2"/>
        <v>151.94331983805668</v>
      </c>
      <c r="G31" s="363">
        <f t="shared" si="3"/>
        <v>202.5910931174089</v>
      </c>
      <c r="H31" s="363">
        <f t="shared" si="4"/>
        <v>212.72064777327935</v>
      </c>
      <c r="I31" s="363">
        <f t="shared" si="5"/>
        <v>212.72064777327935</v>
      </c>
      <c r="J31" s="363">
        <f t="shared" si="6"/>
        <v>192.46153846153845</v>
      </c>
      <c r="K31" s="363">
        <f t="shared" si="7"/>
        <v>212.72064777327935</v>
      </c>
      <c r="L31" s="363">
        <f t="shared" si="8"/>
        <v>212.72064777327935</v>
      </c>
      <c r="M31" s="363">
        <f t="shared" si="9"/>
        <v>232.97975708502022</v>
      </c>
      <c r="N31" s="363">
        <f t="shared" si="10"/>
        <v>222.8502024291498</v>
      </c>
      <c r="O31" s="363">
        <f t="shared" si="11"/>
        <v>212.72064777327935</v>
      </c>
      <c r="P31" s="363">
        <f t="shared" si="12"/>
        <v>212.72064777327935</v>
      </c>
      <c r="Q31" s="97">
        <f t="shared" si="13"/>
        <v>222.8502024291498</v>
      </c>
      <c r="R31" s="86"/>
    </row>
    <row r="32" spans="1:18" ht="15">
      <c r="A32" s="181" t="s">
        <v>71</v>
      </c>
      <c r="B32" s="365">
        <v>1.5</v>
      </c>
      <c r="C32" s="119">
        <f>ROUND(Лист11!N32,0)</f>
        <v>6495</v>
      </c>
      <c r="D32" s="119">
        <f t="shared" si="0"/>
        <v>17.530364372469634</v>
      </c>
      <c r="E32" s="84">
        <f t="shared" si="1"/>
        <v>26.295546558704455</v>
      </c>
      <c r="F32" s="366">
        <f t="shared" si="2"/>
        <v>394.4331983805668</v>
      </c>
      <c r="G32" s="366">
        <f t="shared" si="3"/>
        <v>525.9109311740891</v>
      </c>
      <c r="H32" s="366">
        <f t="shared" si="4"/>
        <v>552.2064777327936</v>
      </c>
      <c r="I32" s="366">
        <f t="shared" si="5"/>
        <v>552.2064777327936</v>
      </c>
      <c r="J32" s="366">
        <f t="shared" si="6"/>
        <v>499.61538461538464</v>
      </c>
      <c r="K32" s="366">
        <f t="shared" si="7"/>
        <v>552.2064777327936</v>
      </c>
      <c r="L32" s="366">
        <f t="shared" si="8"/>
        <v>552.2064777327936</v>
      </c>
      <c r="M32" s="366">
        <f t="shared" si="9"/>
        <v>604.7975708502024</v>
      </c>
      <c r="N32" s="366">
        <f t="shared" si="10"/>
        <v>578.5020242914981</v>
      </c>
      <c r="O32" s="366">
        <f t="shared" si="11"/>
        <v>552.2064777327936</v>
      </c>
      <c r="P32" s="366">
        <f t="shared" si="12"/>
        <v>552.2064777327936</v>
      </c>
      <c r="Q32" s="367">
        <f t="shared" si="13"/>
        <v>578.5020242914981</v>
      </c>
      <c r="R32" s="86"/>
    </row>
    <row r="33" spans="1:18" ht="15">
      <c r="A33" s="130" t="s">
        <v>77</v>
      </c>
      <c r="B33" s="131">
        <f>B21+B32</f>
        <v>15.75</v>
      </c>
      <c r="C33" s="85">
        <f>ROUND(Лист11!N33,0)</f>
        <v>69822</v>
      </c>
      <c r="D33" s="85">
        <f t="shared" si="0"/>
        <v>17.94794679005205</v>
      </c>
      <c r="E33" s="85">
        <f aca="true" t="shared" si="14" ref="E33:Q33">E21+E32</f>
        <v>282.68016194331983</v>
      </c>
      <c r="F33" s="85">
        <f t="shared" si="14"/>
        <v>4240.202429149797</v>
      </c>
      <c r="G33" s="85">
        <f t="shared" si="14"/>
        <v>5653.603238866396</v>
      </c>
      <c r="H33" s="85">
        <f t="shared" si="14"/>
        <v>5936.283400809716</v>
      </c>
      <c r="I33" s="85">
        <f t="shared" si="14"/>
        <v>5936.283400809716</v>
      </c>
      <c r="J33" s="85">
        <f t="shared" si="14"/>
        <v>5370.923076923076</v>
      </c>
      <c r="K33" s="85">
        <f t="shared" si="14"/>
        <v>5936.283400809716</v>
      </c>
      <c r="L33" s="85">
        <f t="shared" si="14"/>
        <v>5936.283400809716</v>
      </c>
      <c r="M33" s="85">
        <f t="shared" si="14"/>
        <v>6501.643724696356</v>
      </c>
      <c r="N33" s="85">
        <f t="shared" si="14"/>
        <v>6218.963562753036</v>
      </c>
      <c r="O33" s="85">
        <f t="shared" si="14"/>
        <v>5936.283400809716</v>
      </c>
      <c r="P33" s="85">
        <f t="shared" si="14"/>
        <v>5936.283400809716</v>
      </c>
      <c r="Q33" s="85">
        <f t="shared" si="14"/>
        <v>6218.963562753036</v>
      </c>
      <c r="R33" s="86"/>
    </row>
    <row r="34" spans="1:18" ht="15">
      <c r="A34" s="137"/>
      <c r="B34" s="138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6"/>
    </row>
    <row r="35" ht="87.75" customHeight="1"/>
    <row r="36" spans="1:17" ht="15">
      <c r="A36" s="5" t="s">
        <v>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36.75" customHeight="1">
      <c r="A37" s="11" t="s">
        <v>15</v>
      </c>
      <c r="B37" s="12" t="s">
        <v>16</v>
      </c>
      <c r="C37" s="235" t="s">
        <v>124</v>
      </c>
      <c r="D37" s="235" t="s">
        <v>44</v>
      </c>
      <c r="E37" s="12" t="s">
        <v>49</v>
      </c>
      <c r="F37" s="12" t="s">
        <v>125</v>
      </c>
      <c r="G37" s="360"/>
      <c r="H37" s="360"/>
      <c r="I37" s="360"/>
      <c r="J37" s="360"/>
      <c r="K37" s="360"/>
      <c r="L37" s="360"/>
      <c r="M37" s="360"/>
      <c r="N37" s="360"/>
      <c r="O37" s="360"/>
      <c r="P37" s="360"/>
      <c r="Q37" s="361"/>
    </row>
    <row r="38" spans="1:17" ht="12.75" customHeight="1">
      <c r="A38" s="20"/>
      <c r="B38" s="21"/>
      <c r="C38" s="21"/>
      <c r="D38" s="21"/>
      <c r="E38" s="21"/>
      <c r="F38" s="12" t="s">
        <v>126</v>
      </c>
      <c r="G38" s="12" t="s">
        <v>127</v>
      </c>
      <c r="H38" s="12" t="s">
        <v>128</v>
      </c>
      <c r="I38" s="12" t="s">
        <v>129</v>
      </c>
      <c r="J38" s="12" t="s">
        <v>130</v>
      </c>
      <c r="K38" s="12" t="s">
        <v>128</v>
      </c>
      <c r="L38" s="12" t="s">
        <v>128</v>
      </c>
      <c r="M38" s="12" t="s">
        <v>131</v>
      </c>
      <c r="N38" s="12" t="s">
        <v>132</v>
      </c>
      <c r="O38" s="12" t="s">
        <v>133</v>
      </c>
      <c r="P38" s="12" t="s">
        <v>129</v>
      </c>
      <c r="Q38" s="12" t="s">
        <v>134</v>
      </c>
    </row>
    <row r="39" spans="1:17" ht="15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5" customHeight="1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5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5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15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17" ht="15">
      <c r="A44" s="58"/>
      <c r="B44" s="57"/>
      <c r="C44" s="21"/>
      <c r="D44" s="21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1:17" ht="15">
      <c r="A45" s="247" t="s">
        <v>118</v>
      </c>
      <c r="B45" s="248">
        <f>B46+B47+B48+B49+B50+B51+B52+B53+B55+B54</f>
        <v>13.75</v>
      </c>
      <c r="C45" s="142">
        <f>ROUND(Лист11!N45,0)</f>
        <v>60825</v>
      </c>
      <c r="D45" s="142">
        <f aca="true" t="shared" si="15" ref="D45:D57">C45/B45/$T$7</f>
        <v>17.909458962090543</v>
      </c>
      <c r="E45" s="109">
        <f aca="true" t="shared" si="16" ref="E45:E56">C45/$T$7</f>
        <v>246.25506072874495</v>
      </c>
      <c r="F45" s="363">
        <f aca="true" t="shared" si="17" ref="F45:F56">E45*15</f>
        <v>3693.8259109311743</v>
      </c>
      <c r="G45" s="363">
        <f aca="true" t="shared" si="18" ref="G45:G56">E45*20</f>
        <v>4925.101214574899</v>
      </c>
      <c r="H45" s="363">
        <f aca="true" t="shared" si="19" ref="H45:H56">E45*21</f>
        <v>5171.356275303644</v>
      </c>
      <c r="I45" s="363">
        <f aca="true" t="shared" si="20" ref="I45:I56">E45*21</f>
        <v>5171.356275303644</v>
      </c>
      <c r="J45" s="363">
        <f aca="true" t="shared" si="21" ref="J45:J56">E45*19</f>
        <v>4678.846153846154</v>
      </c>
      <c r="K45" s="363">
        <f aca="true" t="shared" si="22" ref="K45:K56">E45*21</f>
        <v>5171.356275303644</v>
      </c>
      <c r="L45" s="363">
        <f aca="true" t="shared" si="23" ref="L45:L56">E45*21</f>
        <v>5171.356275303644</v>
      </c>
      <c r="M45" s="363">
        <f aca="true" t="shared" si="24" ref="M45:M56">E45*23</f>
        <v>5663.866396761134</v>
      </c>
      <c r="N45" s="363">
        <f aca="true" t="shared" si="25" ref="N45:N56">E45*22</f>
        <v>5417.611336032389</v>
      </c>
      <c r="O45" s="363">
        <f aca="true" t="shared" si="26" ref="O45:O56">E45*21</f>
        <v>5171.356275303644</v>
      </c>
      <c r="P45" s="363">
        <f aca="true" t="shared" si="27" ref="P45:P56">E45*21</f>
        <v>5171.356275303644</v>
      </c>
      <c r="Q45" s="142">
        <f aca="true" t="shared" si="28" ref="Q45:Q56">E45*22</f>
        <v>5417.611336032389</v>
      </c>
    </row>
    <row r="46" spans="1:17" ht="15" hidden="1">
      <c r="A46" s="250" t="s">
        <v>63</v>
      </c>
      <c r="B46" s="251">
        <v>1.5</v>
      </c>
      <c r="C46" s="98">
        <f>ROUND(Лист11!N46,0)</f>
        <v>6576</v>
      </c>
      <c r="D46" s="98">
        <f t="shared" si="15"/>
        <v>17.748987854251013</v>
      </c>
      <c r="E46" s="109">
        <f t="shared" si="16"/>
        <v>26.62348178137652</v>
      </c>
      <c r="F46" s="363">
        <f t="shared" si="17"/>
        <v>399.35222672064776</v>
      </c>
      <c r="G46" s="363">
        <f t="shared" si="18"/>
        <v>532.4696356275304</v>
      </c>
      <c r="H46" s="363">
        <f t="shared" si="19"/>
        <v>559.0931174089069</v>
      </c>
      <c r="I46" s="363">
        <f t="shared" si="20"/>
        <v>559.0931174089069</v>
      </c>
      <c r="J46" s="363">
        <f t="shared" si="21"/>
        <v>505.84615384615387</v>
      </c>
      <c r="K46" s="363">
        <f t="shared" si="22"/>
        <v>559.0931174089069</v>
      </c>
      <c r="L46" s="363">
        <f t="shared" si="23"/>
        <v>559.0931174089069</v>
      </c>
      <c r="M46" s="363">
        <f t="shared" si="24"/>
        <v>612.34008097166</v>
      </c>
      <c r="N46" s="363">
        <f t="shared" si="25"/>
        <v>585.7165991902834</v>
      </c>
      <c r="O46" s="363">
        <f t="shared" si="26"/>
        <v>559.0931174089069</v>
      </c>
      <c r="P46" s="363">
        <f t="shared" si="27"/>
        <v>559.0931174089069</v>
      </c>
      <c r="Q46" s="97">
        <f t="shared" si="28"/>
        <v>585.7165991902834</v>
      </c>
    </row>
    <row r="47" spans="1:17" ht="15" hidden="1">
      <c r="A47" s="250" t="s">
        <v>64</v>
      </c>
      <c r="B47" s="251">
        <v>1.5</v>
      </c>
      <c r="C47" s="98">
        <f>ROUND(Лист11!N47,0)</f>
        <v>6645</v>
      </c>
      <c r="D47" s="98">
        <f t="shared" si="15"/>
        <v>17.93522267206478</v>
      </c>
      <c r="E47" s="109">
        <f t="shared" si="16"/>
        <v>26.902834008097166</v>
      </c>
      <c r="F47" s="363">
        <f t="shared" si="17"/>
        <v>403.5425101214575</v>
      </c>
      <c r="G47" s="363">
        <f t="shared" si="18"/>
        <v>538.0566801619433</v>
      </c>
      <c r="H47" s="363">
        <f t="shared" si="19"/>
        <v>564.9595141700405</v>
      </c>
      <c r="I47" s="363">
        <f t="shared" si="20"/>
        <v>564.9595141700405</v>
      </c>
      <c r="J47" s="363">
        <f t="shared" si="21"/>
        <v>511.15384615384613</v>
      </c>
      <c r="K47" s="363">
        <f t="shared" si="22"/>
        <v>564.9595141700405</v>
      </c>
      <c r="L47" s="363">
        <f t="shared" si="23"/>
        <v>564.9595141700405</v>
      </c>
      <c r="M47" s="363">
        <f t="shared" si="24"/>
        <v>618.7651821862348</v>
      </c>
      <c r="N47" s="363">
        <f t="shared" si="25"/>
        <v>591.8623481781376</v>
      </c>
      <c r="O47" s="363">
        <f t="shared" si="26"/>
        <v>564.9595141700405</v>
      </c>
      <c r="P47" s="363">
        <f t="shared" si="27"/>
        <v>564.9595141700405</v>
      </c>
      <c r="Q47" s="97">
        <f t="shared" si="28"/>
        <v>591.8623481781376</v>
      </c>
    </row>
    <row r="48" spans="1:17" ht="15" hidden="1">
      <c r="A48" s="250" t="s">
        <v>65</v>
      </c>
      <c r="B48" s="251">
        <v>1.5</v>
      </c>
      <c r="C48" s="98">
        <f>ROUND(Лист11!N48,0)</f>
        <v>6530</v>
      </c>
      <c r="D48" s="98">
        <f t="shared" si="15"/>
        <v>17.624831309041834</v>
      </c>
      <c r="E48" s="109">
        <f t="shared" si="16"/>
        <v>26.437246963562753</v>
      </c>
      <c r="F48" s="363">
        <f t="shared" si="17"/>
        <v>396.5587044534413</v>
      </c>
      <c r="G48" s="363">
        <f t="shared" si="18"/>
        <v>528.744939271255</v>
      </c>
      <c r="H48" s="363">
        <f t="shared" si="19"/>
        <v>555.1821862348178</v>
      </c>
      <c r="I48" s="363">
        <f t="shared" si="20"/>
        <v>555.1821862348178</v>
      </c>
      <c r="J48" s="363">
        <f t="shared" si="21"/>
        <v>502.3076923076923</v>
      </c>
      <c r="K48" s="363">
        <f t="shared" si="22"/>
        <v>555.1821862348178</v>
      </c>
      <c r="L48" s="363">
        <f t="shared" si="23"/>
        <v>555.1821862348178</v>
      </c>
      <c r="M48" s="363">
        <f t="shared" si="24"/>
        <v>608.0566801619433</v>
      </c>
      <c r="N48" s="363">
        <f t="shared" si="25"/>
        <v>581.6194331983805</v>
      </c>
      <c r="O48" s="363">
        <f t="shared" si="26"/>
        <v>555.1821862348178</v>
      </c>
      <c r="P48" s="363">
        <f t="shared" si="27"/>
        <v>555.1821862348178</v>
      </c>
      <c r="Q48" s="97">
        <f t="shared" si="28"/>
        <v>581.6194331983805</v>
      </c>
    </row>
    <row r="49" spans="1:17" ht="15" hidden="1">
      <c r="A49" s="250" t="s">
        <v>66</v>
      </c>
      <c r="B49" s="251">
        <v>1.5</v>
      </c>
      <c r="C49" s="98">
        <f>ROUND(Лист11!N49,0)</f>
        <v>6588</v>
      </c>
      <c r="D49" s="98">
        <f t="shared" si="15"/>
        <v>17.781376518218625</v>
      </c>
      <c r="E49" s="109">
        <f t="shared" si="16"/>
        <v>26.672064777327936</v>
      </c>
      <c r="F49" s="363">
        <f t="shared" si="17"/>
        <v>400.08097165991904</v>
      </c>
      <c r="G49" s="363">
        <f t="shared" si="18"/>
        <v>533.4412955465588</v>
      </c>
      <c r="H49" s="363">
        <f t="shared" si="19"/>
        <v>560.1133603238867</v>
      </c>
      <c r="I49" s="363">
        <f t="shared" si="20"/>
        <v>560.1133603238867</v>
      </c>
      <c r="J49" s="363">
        <f t="shared" si="21"/>
        <v>506.7692307692308</v>
      </c>
      <c r="K49" s="363">
        <f t="shared" si="22"/>
        <v>560.1133603238867</v>
      </c>
      <c r="L49" s="363">
        <f t="shared" si="23"/>
        <v>560.1133603238867</v>
      </c>
      <c r="M49" s="363">
        <f t="shared" si="24"/>
        <v>613.4574898785426</v>
      </c>
      <c r="N49" s="363">
        <f t="shared" si="25"/>
        <v>586.7854251012146</v>
      </c>
      <c r="O49" s="363">
        <f t="shared" si="26"/>
        <v>560.1133603238867</v>
      </c>
      <c r="P49" s="363">
        <f t="shared" si="27"/>
        <v>560.1133603238867</v>
      </c>
      <c r="Q49" s="97">
        <f t="shared" si="28"/>
        <v>586.7854251012146</v>
      </c>
    </row>
    <row r="50" spans="1:17" ht="15" hidden="1">
      <c r="A50" s="250" t="s">
        <v>66</v>
      </c>
      <c r="B50" s="251">
        <v>1.5</v>
      </c>
      <c r="C50" s="98">
        <f>ROUND(Лист11!N50,0)</f>
        <v>6726</v>
      </c>
      <c r="D50" s="98">
        <f t="shared" si="15"/>
        <v>18.153846153846153</v>
      </c>
      <c r="E50" s="109">
        <f t="shared" si="16"/>
        <v>27.23076923076923</v>
      </c>
      <c r="F50" s="363">
        <f t="shared" si="17"/>
        <v>408.46153846153845</v>
      </c>
      <c r="G50" s="363">
        <f t="shared" si="18"/>
        <v>544.6153846153846</v>
      </c>
      <c r="H50" s="363">
        <f t="shared" si="19"/>
        <v>571.8461538461538</v>
      </c>
      <c r="I50" s="363">
        <f t="shared" si="20"/>
        <v>571.8461538461538</v>
      </c>
      <c r="J50" s="363">
        <f t="shared" si="21"/>
        <v>517.3846153846154</v>
      </c>
      <c r="K50" s="363">
        <f t="shared" si="22"/>
        <v>571.8461538461538</v>
      </c>
      <c r="L50" s="363">
        <f t="shared" si="23"/>
        <v>571.8461538461538</v>
      </c>
      <c r="M50" s="363">
        <f t="shared" si="24"/>
        <v>626.3076923076923</v>
      </c>
      <c r="N50" s="363">
        <f t="shared" si="25"/>
        <v>599.0769230769231</v>
      </c>
      <c r="O50" s="363">
        <f t="shared" si="26"/>
        <v>571.8461538461538</v>
      </c>
      <c r="P50" s="363">
        <f t="shared" si="27"/>
        <v>571.8461538461538</v>
      </c>
      <c r="Q50" s="97">
        <f t="shared" si="28"/>
        <v>599.0769230769231</v>
      </c>
    </row>
    <row r="51" spans="1:17" ht="15" hidden="1">
      <c r="A51" s="250" t="s">
        <v>67</v>
      </c>
      <c r="B51" s="251">
        <v>3.75</v>
      </c>
      <c r="C51" s="98">
        <f>ROUND(Лист11!N51,0)</f>
        <v>16440</v>
      </c>
      <c r="D51" s="98">
        <f t="shared" si="15"/>
        <v>17.748987854251013</v>
      </c>
      <c r="E51" s="109">
        <f t="shared" si="16"/>
        <v>66.5587044534413</v>
      </c>
      <c r="F51" s="363">
        <f t="shared" si="17"/>
        <v>998.3805668016194</v>
      </c>
      <c r="G51" s="363">
        <f t="shared" si="18"/>
        <v>1331.1740890688259</v>
      </c>
      <c r="H51" s="363">
        <f t="shared" si="19"/>
        <v>1397.7327935222672</v>
      </c>
      <c r="I51" s="363">
        <f t="shared" si="20"/>
        <v>1397.7327935222672</v>
      </c>
      <c r="J51" s="363">
        <f t="shared" si="21"/>
        <v>1264.6153846153845</v>
      </c>
      <c r="K51" s="363">
        <f t="shared" si="22"/>
        <v>1397.7327935222672</v>
      </c>
      <c r="L51" s="363">
        <f t="shared" si="23"/>
        <v>1397.7327935222672</v>
      </c>
      <c r="M51" s="363">
        <f t="shared" si="24"/>
        <v>1530.8502024291497</v>
      </c>
      <c r="N51" s="363">
        <f t="shared" si="25"/>
        <v>1464.2914979757084</v>
      </c>
      <c r="O51" s="363">
        <f t="shared" si="26"/>
        <v>1397.7327935222672</v>
      </c>
      <c r="P51" s="363">
        <f t="shared" si="27"/>
        <v>1397.7327935222672</v>
      </c>
      <c r="Q51" s="97">
        <f t="shared" si="28"/>
        <v>1464.2914979757084</v>
      </c>
    </row>
    <row r="52" spans="1:17" ht="15" hidden="1">
      <c r="A52" s="250" t="s">
        <v>68</v>
      </c>
      <c r="B52" s="251">
        <v>1</v>
      </c>
      <c r="C52" s="98">
        <f>ROUND(Лист11!N52,0)</f>
        <v>4392</v>
      </c>
      <c r="D52" s="98">
        <f t="shared" si="15"/>
        <v>17.781376518218625</v>
      </c>
      <c r="E52" s="109">
        <f t="shared" si="16"/>
        <v>17.781376518218625</v>
      </c>
      <c r="F52" s="363">
        <f t="shared" si="17"/>
        <v>266.7206477732794</v>
      </c>
      <c r="G52" s="363">
        <f t="shared" si="18"/>
        <v>355.6275303643725</v>
      </c>
      <c r="H52" s="363">
        <f t="shared" si="19"/>
        <v>373.4089068825911</v>
      </c>
      <c r="I52" s="363">
        <f t="shared" si="20"/>
        <v>373.4089068825911</v>
      </c>
      <c r="J52" s="363">
        <f t="shared" si="21"/>
        <v>337.84615384615387</v>
      </c>
      <c r="K52" s="363">
        <f t="shared" si="22"/>
        <v>373.4089068825911</v>
      </c>
      <c r="L52" s="363">
        <f t="shared" si="23"/>
        <v>373.4089068825911</v>
      </c>
      <c r="M52" s="363">
        <f t="shared" si="24"/>
        <v>408.97165991902835</v>
      </c>
      <c r="N52" s="363">
        <f t="shared" si="25"/>
        <v>391.19028340080973</v>
      </c>
      <c r="O52" s="363">
        <f t="shared" si="26"/>
        <v>373.4089068825911</v>
      </c>
      <c r="P52" s="363">
        <f t="shared" si="27"/>
        <v>373.4089068825911</v>
      </c>
      <c r="Q52" s="97">
        <f t="shared" si="28"/>
        <v>391.19028340080973</v>
      </c>
    </row>
    <row r="53" spans="1:17" ht="15" hidden="1">
      <c r="A53" s="250" t="s">
        <v>98</v>
      </c>
      <c r="B53" s="251">
        <v>0.5</v>
      </c>
      <c r="C53" s="98">
        <f>ROUND(Лист11!N53,0)</f>
        <v>1925</v>
      </c>
      <c r="D53" s="98">
        <f t="shared" si="15"/>
        <v>15.587044534412955</v>
      </c>
      <c r="E53" s="109">
        <f t="shared" si="16"/>
        <v>7.793522267206478</v>
      </c>
      <c r="F53" s="363">
        <f t="shared" si="17"/>
        <v>116.90283400809716</v>
      </c>
      <c r="G53" s="363">
        <f t="shared" si="18"/>
        <v>155.87044534412956</v>
      </c>
      <c r="H53" s="363">
        <f t="shared" si="19"/>
        <v>163.66396761133603</v>
      </c>
      <c r="I53" s="363">
        <f t="shared" si="20"/>
        <v>163.66396761133603</v>
      </c>
      <c r="J53" s="363">
        <f t="shared" si="21"/>
        <v>148.07692307692307</v>
      </c>
      <c r="K53" s="363">
        <f t="shared" si="22"/>
        <v>163.66396761133603</v>
      </c>
      <c r="L53" s="363">
        <f t="shared" si="23"/>
        <v>163.66396761133603</v>
      </c>
      <c r="M53" s="363">
        <f t="shared" si="24"/>
        <v>179.25101214574897</v>
      </c>
      <c r="N53" s="363">
        <f t="shared" si="25"/>
        <v>171.4574898785425</v>
      </c>
      <c r="O53" s="363">
        <f t="shared" si="26"/>
        <v>163.66396761133603</v>
      </c>
      <c r="P53" s="363">
        <f t="shared" si="27"/>
        <v>163.66396761133603</v>
      </c>
      <c r="Q53" s="97">
        <f t="shared" si="28"/>
        <v>171.4574898785425</v>
      </c>
    </row>
    <row r="54" spans="1:17" ht="15" hidden="1">
      <c r="A54" s="250" t="s">
        <v>99</v>
      </c>
      <c r="B54" s="251">
        <v>0.5</v>
      </c>
      <c r="C54" s="98">
        <f>ROUND(Лист11!N54,0)</f>
        <v>2502</v>
      </c>
      <c r="D54" s="98">
        <f t="shared" si="15"/>
        <v>20.25910931174089</v>
      </c>
      <c r="E54" s="109">
        <f t="shared" si="16"/>
        <v>10.129554655870445</v>
      </c>
      <c r="F54" s="363">
        <f t="shared" si="17"/>
        <v>151.94331983805668</v>
      </c>
      <c r="G54" s="363">
        <f t="shared" si="18"/>
        <v>202.5910931174089</v>
      </c>
      <c r="H54" s="363">
        <f t="shared" si="19"/>
        <v>212.72064777327935</v>
      </c>
      <c r="I54" s="363">
        <f t="shared" si="20"/>
        <v>212.72064777327935</v>
      </c>
      <c r="J54" s="363">
        <f t="shared" si="21"/>
        <v>192.46153846153845</v>
      </c>
      <c r="K54" s="363">
        <f t="shared" si="22"/>
        <v>212.72064777327935</v>
      </c>
      <c r="L54" s="363">
        <f t="shared" si="23"/>
        <v>212.72064777327935</v>
      </c>
      <c r="M54" s="363">
        <f t="shared" si="24"/>
        <v>232.97975708502022</v>
      </c>
      <c r="N54" s="363">
        <f t="shared" si="25"/>
        <v>222.8502024291498</v>
      </c>
      <c r="O54" s="363">
        <f t="shared" si="26"/>
        <v>212.72064777327935</v>
      </c>
      <c r="P54" s="363">
        <f t="shared" si="27"/>
        <v>212.72064777327935</v>
      </c>
      <c r="Q54" s="97">
        <f t="shared" si="28"/>
        <v>222.8502024291498</v>
      </c>
    </row>
    <row r="55" spans="1:17" ht="15" hidden="1">
      <c r="A55" s="250" t="s">
        <v>100</v>
      </c>
      <c r="B55" s="251">
        <v>0.5</v>
      </c>
      <c r="C55" s="98">
        <f>ROUND(Лист11!N55,0)</f>
        <v>2502</v>
      </c>
      <c r="D55" s="98">
        <f t="shared" si="15"/>
        <v>20.25910931174089</v>
      </c>
      <c r="E55" s="109">
        <f t="shared" si="16"/>
        <v>10.129554655870445</v>
      </c>
      <c r="F55" s="363">
        <f t="shared" si="17"/>
        <v>151.94331983805668</v>
      </c>
      <c r="G55" s="363">
        <f t="shared" si="18"/>
        <v>202.5910931174089</v>
      </c>
      <c r="H55" s="363">
        <f t="shared" si="19"/>
        <v>212.72064777327935</v>
      </c>
      <c r="I55" s="363">
        <f t="shared" si="20"/>
        <v>212.72064777327935</v>
      </c>
      <c r="J55" s="363">
        <f t="shared" si="21"/>
        <v>192.46153846153845</v>
      </c>
      <c r="K55" s="363">
        <f t="shared" si="22"/>
        <v>212.72064777327935</v>
      </c>
      <c r="L55" s="363">
        <f t="shared" si="23"/>
        <v>212.72064777327935</v>
      </c>
      <c r="M55" s="363">
        <f t="shared" si="24"/>
        <v>232.97975708502022</v>
      </c>
      <c r="N55" s="363">
        <f t="shared" si="25"/>
        <v>222.8502024291498</v>
      </c>
      <c r="O55" s="363">
        <f t="shared" si="26"/>
        <v>212.72064777327935</v>
      </c>
      <c r="P55" s="363">
        <f t="shared" si="27"/>
        <v>212.72064777327935</v>
      </c>
      <c r="Q55" s="97">
        <f t="shared" si="28"/>
        <v>222.8502024291498</v>
      </c>
    </row>
    <row r="56" spans="1:17" ht="15">
      <c r="A56" s="182" t="s">
        <v>71</v>
      </c>
      <c r="B56" s="368">
        <v>1</v>
      </c>
      <c r="C56" s="119">
        <f>ROUND(Лист11!N56,0)</f>
        <v>4330</v>
      </c>
      <c r="D56" s="119">
        <f t="shared" si="15"/>
        <v>17.530364372469634</v>
      </c>
      <c r="E56" s="84">
        <f t="shared" si="16"/>
        <v>17.530364372469634</v>
      </c>
      <c r="F56" s="366">
        <f t="shared" si="17"/>
        <v>262.9554655870445</v>
      </c>
      <c r="G56" s="366">
        <f t="shared" si="18"/>
        <v>350.6072874493927</v>
      </c>
      <c r="H56" s="366">
        <f t="shared" si="19"/>
        <v>368.13765182186233</v>
      </c>
      <c r="I56" s="366">
        <f t="shared" si="20"/>
        <v>368.13765182186233</v>
      </c>
      <c r="J56" s="366">
        <f t="shared" si="21"/>
        <v>333.07692307692304</v>
      </c>
      <c r="K56" s="366">
        <f t="shared" si="22"/>
        <v>368.13765182186233</v>
      </c>
      <c r="L56" s="366">
        <f t="shared" si="23"/>
        <v>368.13765182186233</v>
      </c>
      <c r="M56" s="366">
        <f t="shared" si="24"/>
        <v>403.1983805668016</v>
      </c>
      <c r="N56" s="366">
        <f t="shared" si="25"/>
        <v>385.6680161943319</v>
      </c>
      <c r="O56" s="366">
        <f t="shared" si="26"/>
        <v>368.13765182186233</v>
      </c>
      <c r="P56" s="366">
        <f t="shared" si="27"/>
        <v>368.13765182186233</v>
      </c>
      <c r="Q56" s="367">
        <f t="shared" si="28"/>
        <v>385.6680161943319</v>
      </c>
    </row>
    <row r="57" spans="1:17" ht="15">
      <c r="A57" s="130" t="s">
        <v>77</v>
      </c>
      <c r="B57" s="131">
        <f>B45+B56</f>
        <v>14.75</v>
      </c>
      <c r="C57" s="85">
        <f>ROUND(Лист11!N57,0)</f>
        <v>65155</v>
      </c>
      <c r="D57" s="85">
        <f t="shared" si="15"/>
        <v>17.88375763398065</v>
      </c>
      <c r="E57" s="85">
        <f aca="true" t="shared" si="29" ref="E57:Q57">E45+E56</f>
        <v>263.78542510121457</v>
      </c>
      <c r="F57" s="85">
        <f t="shared" si="29"/>
        <v>3956.781376518219</v>
      </c>
      <c r="G57" s="85">
        <f t="shared" si="29"/>
        <v>5275.708502024292</v>
      </c>
      <c r="H57" s="85">
        <f t="shared" si="29"/>
        <v>5539.493927125506</v>
      </c>
      <c r="I57" s="85">
        <f t="shared" si="29"/>
        <v>5539.493927125506</v>
      </c>
      <c r="J57" s="85">
        <f t="shared" si="29"/>
        <v>5011.923076923077</v>
      </c>
      <c r="K57" s="85">
        <f t="shared" si="29"/>
        <v>5539.493927125506</v>
      </c>
      <c r="L57" s="85">
        <f t="shared" si="29"/>
        <v>5539.493927125506</v>
      </c>
      <c r="M57" s="85">
        <f t="shared" si="29"/>
        <v>6067.064777327935</v>
      </c>
      <c r="N57" s="85">
        <f t="shared" si="29"/>
        <v>5803.279352226721</v>
      </c>
      <c r="O57" s="85">
        <f t="shared" si="29"/>
        <v>5539.493927125506</v>
      </c>
      <c r="P57" s="85">
        <f t="shared" si="29"/>
        <v>5539.493927125506</v>
      </c>
      <c r="Q57" s="85">
        <f t="shared" si="29"/>
        <v>5803.279352226721</v>
      </c>
    </row>
    <row r="58" spans="1:17" ht="15">
      <c r="A58" s="137"/>
      <c r="B58" s="138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</row>
    <row r="59" ht="66.75" customHeight="1"/>
    <row r="60" spans="1:22" ht="15">
      <c r="A60" s="263" t="s">
        <v>103</v>
      </c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137"/>
      <c r="S60" s="137"/>
      <c r="T60" s="137"/>
      <c r="U60" s="137"/>
      <c r="V60" s="137"/>
    </row>
    <row r="61" spans="1:17" ht="15" customHeight="1">
      <c r="A61" s="234" t="s">
        <v>15</v>
      </c>
      <c r="B61" s="235" t="s">
        <v>16</v>
      </c>
      <c r="C61" s="235" t="s">
        <v>124</v>
      </c>
      <c r="D61" s="235" t="s">
        <v>44</v>
      </c>
      <c r="E61" s="12" t="s">
        <v>49</v>
      </c>
      <c r="F61" s="12" t="s">
        <v>125</v>
      </c>
      <c r="G61" s="360"/>
      <c r="H61" s="360"/>
      <c r="I61" s="360"/>
      <c r="J61" s="360"/>
      <c r="K61" s="360"/>
      <c r="L61" s="360"/>
      <c r="M61" s="360"/>
      <c r="N61" s="360"/>
      <c r="O61" s="360"/>
      <c r="P61" s="360"/>
      <c r="Q61" s="361"/>
    </row>
    <row r="62" spans="1:17" ht="12.75" customHeight="1">
      <c r="A62" s="20"/>
      <c r="B62" s="21"/>
      <c r="C62" s="21"/>
      <c r="D62" s="21"/>
      <c r="E62" s="21"/>
      <c r="F62" s="12" t="s">
        <v>126</v>
      </c>
      <c r="G62" s="12" t="s">
        <v>127</v>
      </c>
      <c r="H62" s="12" t="s">
        <v>128</v>
      </c>
      <c r="I62" s="12" t="s">
        <v>129</v>
      </c>
      <c r="J62" s="12" t="s">
        <v>130</v>
      </c>
      <c r="K62" s="12" t="s">
        <v>128</v>
      </c>
      <c r="L62" s="12" t="s">
        <v>128</v>
      </c>
      <c r="M62" s="12" t="s">
        <v>131</v>
      </c>
      <c r="N62" s="12" t="s">
        <v>132</v>
      </c>
      <c r="O62" s="12" t="s">
        <v>133</v>
      </c>
      <c r="P62" s="12" t="s">
        <v>129</v>
      </c>
      <c r="Q62" s="12" t="s">
        <v>134</v>
      </c>
    </row>
    <row r="63" spans="1:17" ht="15">
      <c r="A63" s="2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</row>
    <row r="64" spans="1:17" ht="15" customHeight="1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</row>
    <row r="65" spans="1:17" ht="15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</row>
    <row r="66" spans="1:17" ht="15">
      <c r="A66" s="2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</row>
    <row r="67" spans="1:17" ht="15">
      <c r="A67" s="20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</row>
    <row r="68" spans="1:17" ht="15">
      <c r="A68" s="20"/>
      <c r="B68" s="21"/>
      <c r="C68" s="21"/>
      <c r="D68" s="21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1:17" ht="15">
      <c r="A69" s="140" t="s">
        <v>72</v>
      </c>
      <c r="B69" s="141">
        <v>0.5</v>
      </c>
      <c r="C69" s="142">
        <f>ROUND(Лист11!N69,0)</f>
        <v>2078</v>
      </c>
      <c r="D69" s="142">
        <f aca="true" t="shared" si="30" ref="D69:D74">C69/B69/$T$7</f>
        <v>16.82591093117409</v>
      </c>
      <c r="E69" s="109">
        <f aca="true" t="shared" si="31" ref="E69:E74">C69/$T$7</f>
        <v>8.412955465587045</v>
      </c>
      <c r="F69" s="363">
        <f aca="true" t="shared" si="32" ref="F69:F74">E69*15</f>
        <v>126.19433198380567</v>
      </c>
      <c r="G69" s="363">
        <f aca="true" t="shared" si="33" ref="G69:G74">E69*20</f>
        <v>168.2591093117409</v>
      </c>
      <c r="H69" s="363">
        <f aca="true" t="shared" si="34" ref="H69:H74">E69*21</f>
        <v>176.67206477732793</v>
      </c>
      <c r="I69" s="363">
        <f aca="true" t="shared" si="35" ref="I69:I74">E69*21</f>
        <v>176.67206477732793</v>
      </c>
      <c r="J69" s="363">
        <f aca="true" t="shared" si="36" ref="J69:J74">E69*19</f>
        <v>159.84615384615384</v>
      </c>
      <c r="K69" s="363">
        <f aca="true" t="shared" si="37" ref="K69:K74">E69*21</f>
        <v>176.67206477732793</v>
      </c>
      <c r="L69" s="363">
        <f aca="true" t="shared" si="38" ref="L69:L74">E69*21</f>
        <v>176.67206477732793</v>
      </c>
      <c r="M69" s="363">
        <f aca="true" t="shared" si="39" ref="M69:M74">E69*23</f>
        <v>193.49797570850203</v>
      </c>
      <c r="N69" s="363">
        <f aca="true" t="shared" si="40" ref="N69:N74">E69*22</f>
        <v>185.085020242915</v>
      </c>
      <c r="O69" s="363">
        <f aca="true" t="shared" si="41" ref="O69:O74">E69*21</f>
        <v>176.67206477732793</v>
      </c>
      <c r="P69" s="363">
        <f aca="true" t="shared" si="42" ref="P69:P74">E69*21</f>
        <v>176.67206477732793</v>
      </c>
      <c r="Q69" s="142">
        <f aca="true" t="shared" si="43" ref="Q69:Q74">E69*22</f>
        <v>185.085020242915</v>
      </c>
    </row>
    <row r="70" spans="1:17" ht="15">
      <c r="A70" s="134" t="s">
        <v>71</v>
      </c>
      <c r="B70" s="150">
        <v>0.5</v>
      </c>
      <c r="C70" s="98">
        <f>ROUND(Лист11!N70,0)</f>
        <v>2078</v>
      </c>
      <c r="D70" s="98">
        <f t="shared" si="30"/>
        <v>16.82591093117409</v>
      </c>
      <c r="E70" s="109">
        <f t="shared" si="31"/>
        <v>8.412955465587045</v>
      </c>
      <c r="F70" s="363">
        <f t="shared" si="32"/>
        <v>126.19433198380567</v>
      </c>
      <c r="G70" s="363">
        <f t="shared" si="33"/>
        <v>168.2591093117409</v>
      </c>
      <c r="H70" s="363">
        <f t="shared" si="34"/>
        <v>176.67206477732793</v>
      </c>
      <c r="I70" s="363">
        <f t="shared" si="35"/>
        <v>176.67206477732793</v>
      </c>
      <c r="J70" s="363">
        <f t="shared" si="36"/>
        <v>159.84615384615384</v>
      </c>
      <c r="K70" s="363">
        <f t="shared" si="37"/>
        <v>176.67206477732793</v>
      </c>
      <c r="L70" s="363">
        <f t="shared" si="38"/>
        <v>176.67206477732793</v>
      </c>
      <c r="M70" s="363">
        <f t="shared" si="39"/>
        <v>193.49797570850203</v>
      </c>
      <c r="N70" s="363">
        <f t="shared" si="40"/>
        <v>185.085020242915</v>
      </c>
      <c r="O70" s="363">
        <f t="shared" si="41"/>
        <v>176.67206477732793</v>
      </c>
      <c r="P70" s="363">
        <f t="shared" si="42"/>
        <v>176.67206477732793</v>
      </c>
      <c r="Q70" s="97">
        <f t="shared" si="43"/>
        <v>185.085020242915</v>
      </c>
    </row>
    <row r="71" spans="1:17" ht="15">
      <c r="A71" s="134" t="s">
        <v>73</v>
      </c>
      <c r="B71" s="150">
        <v>0.5</v>
      </c>
      <c r="C71" s="98">
        <f>ROUND(Лист11!N71,0)</f>
        <v>2286</v>
      </c>
      <c r="D71" s="98">
        <f t="shared" si="30"/>
        <v>18.510121457489877</v>
      </c>
      <c r="E71" s="109">
        <f t="shared" si="31"/>
        <v>9.255060728744938</v>
      </c>
      <c r="F71" s="363">
        <f t="shared" si="32"/>
        <v>138.82591093117406</v>
      </c>
      <c r="G71" s="363">
        <f t="shared" si="33"/>
        <v>185.10121457489876</v>
      </c>
      <c r="H71" s="363">
        <f t="shared" si="34"/>
        <v>194.3562753036437</v>
      </c>
      <c r="I71" s="363">
        <f t="shared" si="35"/>
        <v>194.3562753036437</v>
      </c>
      <c r="J71" s="363">
        <f t="shared" si="36"/>
        <v>175.84615384615384</v>
      </c>
      <c r="K71" s="363">
        <f t="shared" si="37"/>
        <v>194.3562753036437</v>
      </c>
      <c r="L71" s="363">
        <f t="shared" si="38"/>
        <v>194.3562753036437</v>
      </c>
      <c r="M71" s="363">
        <f t="shared" si="39"/>
        <v>212.8663967611336</v>
      </c>
      <c r="N71" s="363">
        <f t="shared" si="40"/>
        <v>203.61133603238864</v>
      </c>
      <c r="O71" s="363">
        <f t="shared" si="41"/>
        <v>194.3562753036437</v>
      </c>
      <c r="P71" s="363">
        <f t="shared" si="42"/>
        <v>194.3562753036437</v>
      </c>
      <c r="Q71" s="97">
        <f t="shared" si="43"/>
        <v>203.61133603238864</v>
      </c>
    </row>
    <row r="72" spans="1:17" ht="15">
      <c r="A72" s="134" t="s">
        <v>119</v>
      </c>
      <c r="B72" s="150">
        <v>0.5</v>
      </c>
      <c r="C72" s="98">
        <f>ROUND(Лист11!N72,0)</f>
        <v>1835</v>
      </c>
      <c r="D72" s="98">
        <f t="shared" si="30"/>
        <v>14.8582995951417</v>
      </c>
      <c r="E72" s="109">
        <f t="shared" si="31"/>
        <v>7.42914979757085</v>
      </c>
      <c r="F72" s="363">
        <f t="shared" si="32"/>
        <v>111.43724696356276</v>
      </c>
      <c r="G72" s="363">
        <f t="shared" si="33"/>
        <v>148.582995951417</v>
      </c>
      <c r="H72" s="363">
        <f t="shared" si="34"/>
        <v>156.01214574898785</v>
      </c>
      <c r="I72" s="363">
        <f t="shared" si="35"/>
        <v>156.01214574898785</v>
      </c>
      <c r="J72" s="363">
        <f t="shared" si="36"/>
        <v>141.15384615384616</v>
      </c>
      <c r="K72" s="363">
        <f t="shared" si="37"/>
        <v>156.01214574898785</v>
      </c>
      <c r="L72" s="363">
        <f t="shared" si="38"/>
        <v>156.01214574898785</v>
      </c>
      <c r="M72" s="363">
        <f t="shared" si="39"/>
        <v>170.87044534412956</v>
      </c>
      <c r="N72" s="363">
        <f t="shared" si="40"/>
        <v>163.4412955465587</v>
      </c>
      <c r="O72" s="363">
        <f t="shared" si="41"/>
        <v>156.01214574898785</v>
      </c>
      <c r="P72" s="363">
        <f t="shared" si="42"/>
        <v>156.01214574898785</v>
      </c>
      <c r="Q72" s="97">
        <f t="shared" si="43"/>
        <v>163.4412955465587</v>
      </c>
    </row>
    <row r="73" spans="1:17" ht="15">
      <c r="A73" s="134" t="s">
        <v>76</v>
      </c>
      <c r="B73" s="150">
        <v>1</v>
      </c>
      <c r="C73" s="98">
        <f>ROUND(Лист11!N73,0)</f>
        <v>4754</v>
      </c>
      <c r="D73" s="98">
        <f t="shared" si="30"/>
        <v>19.246963562753038</v>
      </c>
      <c r="E73" s="109">
        <f t="shared" si="31"/>
        <v>19.246963562753038</v>
      </c>
      <c r="F73" s="363">
        <f t="shared" si="32"/>
        <v>288.7044534412956</v>
      </c>
      <c r="G73" s="363">
        <f t="shared" si="33"/>
        <v>384.93927125506076</v>
      </c>
      <c r="H73" s="363">
        <f t="shared" si="34"/>
        <v>404.1862348178138</v>
      </c>
      <c r="I73" s="363">
        <f t="shared" si="35"/>
        <v>404.1862348178138</v>
      </c>
      <c r="J73" s="363">
        <f t="shared" si="36"/>
        <v>365.69230769230774</v>
      </c>
      <c r="K73" s="363">
        <f t="shared" si="37"/>
        <v>404.1862348178138</v>
      </c>
      <c r="L73" s="363">
        <f t="shared" si="38"/>
        <v>404.1862348178138</v>
      </c>
      <c r="M73" s="363">
        <f t="shared" si="39"/>
        <v>442.6801619433199</v>
      </c>
      <c r="N73" s="363">
        <f t="shared" si="40"/>
        <v>423.43319838056686</v>
      </c>
      <c r="O73" s="363">
        <f t="shared" si="41"/>
        <v>404.1862348178138</v>
      </c>
      <c r="P73" s="363">
        <f t="shared" si="42"/>
        <v>404.1862348178138</v>
      </c>
      <c r="Q73" s="97">
        <f t="shared" si="43"/>
        <v>423.43319838056686</v>
      </c>
    </row>
    <row r="74" spans="1:17" ht="15">
      <c r="A74" s="279" t="s">
        <v>72</v>
      </c>
      <c r="B74" s="346">
        <v>1</v>
      </c>
      <c r="C74" s="98">
        <f>ROUND(Лист11!N74,0)</f>
        <v>4003</v>
      </c>
      <c r="D74" s="98">
        <f t="shared" si="30"/>
        <v>16.206477732793523</v>
      </c>
      <c r="E74" s="109">
        <f t="shared" si="31"/>
        <v>16.206477732793523</v>
      </c>
      <c r="F74" s="363">
        <f t="shared" si="32"/>
        <v>243.09716599190284</v>
      </c>
      <c r="G74" s="363">
        <f t="shared" si="33"/>
        <v>324.1295546558705</v>
      </c>
      <c r="H74" s="363">
        <f t="shared" si="34"/>
        <v>340.33603238866397</v>
      </c>
      <c r="I74" s="363">
        <f t="shared" si="35"/>
        <v>340.33603238866397</v>
      </c>
      <c r="J74" s="363">
        <f t="shared" si="36"/>
        <v>307.92307692307696</v>
      </c>
      <c r="K74" s="363">
        <f t="shared" si="37"/>
        <v>340.33603238866397</v>
      </c>
      <c r="L74" s="363">
        <f t="shared" si="38"/>
        <v>340.33603238866397</v>
      </c>
      <c r="M74" s="363">
        <f t="shared" si="39"/>
        <v>372.748987854251</v>
      </c>
      <c r="N74" s="363">
        <f t="shared" si="40"/>
        <v>356.5425101214575</v>
      </c>
      <c r="O74" s="363">
        <f t="shared" si="41"/>
        <v>340.33603238866397</v>
      </c>
      <c r="P74" s="363">
        <f t="shared" si="42"/>
        <v>340.33603238866397</v>
      </c>
      <c r="Q74" s="97">
        <f t="shared" si="43"/>
        <v>356.5425101214575</v>
      </c>
    </row>
    <row r="75" spans="1:17" ht="15">
      <c r="A75" s="331" t="s">
        <v>77</v>
      </c>
      <c r="B75" s="332">
        <f aca="true" t="shared" si="44" ref="B75:Q75">B69+B70+B71+B72+B73+B74</f>
        <v>4</v>
      </c>
      <c r="C75" s="359">
        <f t="shared" si="44"/>
        <v>17034</v>
      </c>
      <c r="D75" s="359">
        <f t="shared" si="44"/>
        <v>102.47368421052633</v>
      </c>
      <c r="E75" s="359">
        <f t="shared" si="44"/>
        <v>68.96356275303644</v>
      </c>
      <c r="F75" s="359">
        <f t="shared" si="44"/>
        <v>1034.4534412955466</v>
      </c>
      <c r="G75" s="359">
        <f t="shared" si="44"/>
        <v>1379.271255060729</v>
      </c>
      <c r="H75" s="359">
        <f t="shared" si="44"/>
        <v>1448.2348178137654</v>
      </c>
      <c r="I75" s="359">
        <f t="shared" si="44"/>
        <v>1448.2348178137654</v>
      </c>
      <c r="J75" s="359">
        <f t="shared" si="44"/>
        <v>1310.3076923076924</v>
      </c>
      <c r="K75" s="359">
        <f t="shared" si="44"/>
        <v>1448.2348178137654</v>
      </c>
      <c r="L75" s="359">
        <f t="shared" si="44"/>
        <v>1448.2348178137654</v>
      </c>
      <c r="M75" s="359">
        <f t="shared" si="44"/>
        <v>1586.1619433198382</v>
      </c>
      <c r="N75" s="359">
        <f t="shared" si="44"/>
        <v>1517.1983805668017</v>
      </c>
      <c r="O75" s="359">
        <f t="shared" si="44"/>
        <v>1448.2348178137654</v>
      </c>
      <c r="P75" s="359">
        <f t="shared" si="44"/>
        <v>1448.2348178137654</v>
      </c>
      <c r="Q75" s="359">
        <f t="shared" si="44"/>
        <v>1517.1983805668017</v>
      </c>
    </row>
    <row r="77" ht="36.75" customHeight="1"/>
    <row r="78" spans="1:17" ht="15">
      <c r="A78" s="263" t="s">
        <v>111</v>
      </c>
      <c r="B78" s="263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</row>
    <row r="79" spans="1:17" ht="22.5" customHeight="1">
      <c r="A79" s="234" t="s">
        <v>15</v>
      </c>
      <c r="B79" s="235" t="s">
        <v>16</v>
      </c>
      <c r="C79" s="235" t="s">
        <v>124</v>
      </c>
      <c r="D79" s="235" t="s">
        <v>44</v>
      </c>
      <c r="E79" s="12" t="s">
        <v>49</v>
      </c>
      <c r="F79" s="12" t="s">
        <v>125</v>
      </c>
      <c r="G79" s="360"/>
      <c r="H79" s="360"/>
      <c r="I79" s="360"/>
      <c r="J79" s="360"/>
      <c r="K79" s="360"/>
      <c r="L79" s="360"/>
      <c r="M79" s="360"/>
      <c r="N79" s="360"/>
      <c r="O79" s="360"/>
      <c r="P79" s="360"/>
      <c r="Q79" s="361"/>
    </row>
    <row r="80" spans="1:17" ht="12.75" customHeight="1">
      <c r="A80" s="20"/>
      <c r="B80" s="21"/>
      <c r="C80" s="21"/>
      <c r="D80" s="21"/>
      <c r="E80" s="21"/>
      <c r="F80" s="12" t="s">
        <v>126</v>
      </c>
      <c r="G80" s="12" t="s">
        <v>127</v>
      </c>
      <c r="H80" s="12" t="s">
        <v>128</v>
      </c>
      <c r="I80" s="12" t="s">
        <v>129</v>
      </c>
      <c r="J80" s="12" t="s">
        <v>130</v>
      </c>
      <c r="K80" s="12" t="s">
        <v>128</v>
      </c>
      <c r="L80" s="12" t="s">
        <v>128</v>
      </c>
      <c r="M80" s="12" t="s">
        <v>131</v>
      </c>
      <c r="N80" s="12" t="s">
        <v>132</v>
      </c>
      <c r="O80" s="12" t="s">
        <v>133</v>
      </c>
      <c r="P80" s="12" t="s">
        <v>129</v>
      </c>
      <c r="Q80" s="12" t="s">
        <v>134</v>
      </c>
    </row>
    <row r="81" spans="1:17" ht="15">
      <c r="A81" s="20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</row>
    <row r="82" spans="1:17" ht="15" customHeight="1">
      <c r="A82" s="20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1:17" ht="15">
      <c r="A83" s="20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1:17" ht="15">
      <c r="A84" s="20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spans="1:17" ht="15">
      <c r="A85" s="20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spans="1:17" ht="15">
      <c r="A86" s="20"/>
      <c r="B86" s="21"/>
      <c r="C86" s="21"/>
      <c r="D86" s="21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</row>
    <row r="87" spans="1:17" ht="15">
      <c r="A87" s="212" t="s">
        <v>118</v>
      </c>
      <c r="B87" s="262">
        <f aca="true" t="shared" si="45" ref="B87:B98">B21+B45</f>
        <v>28</v>
      </c>
      <c r="C87" s="142">
        <f>ROUND(Лист11!N87,0)</f>
        <v>124151</v>
      </c>
      <c r="D87" s="142">
        <f aca="true" t="shared" si="46" ref="D87:D98">C87/B87/$T$7</f>
        <v>17.951272411798726</v>
      </c>
      <c r="E87" s="109">
        <f aca="true" t="shared" si="47" ref="E87:E98">E21+E45</f>
        <v>502.63967611336034</v>
      </c>
      <c r="F87" s="363">
        <f aca="true" t="shared" si="48" ref="F87:F98">F21+F45</f>
        <v>7539.595141700405</v>
      </c>
      <c r="G87" s="363">
        <f aca="true" t="shared" si="49" ref="G87:G98">G21+G45</f>
        <v>10052.793522267206</v>
      </c>
      <c r="H87" s="363">
        <f aca="true" t="shared" si="50" ref="H87:H98">H21+H45</f>
        <v>10555.433198380568</v>
      </c>
      <c r="I87" s="363">
        <f aca="true" t="shared" si="51" ref="I87:I98">I21+I45</f>
        <v>10555.433198380568</v>
      </c>
      <c r="J87" s="363">
        <f aca="true" t="shared" si="52" ref="J87:J98">J21+J45</f>
        <v>9550.153846153846</v>
      </c>
      <c r="K87" s="363">
        <f aca="true" t="shared" si="53" ref="K87:K98">K21+K45</f>
        <v>10555.433198380568</v>
      </c>
      <c r="L87" s="363">
        <f aca="true" t="shared" si="54" ref="L87:L98">L21+L45</f>
        <v>10555.433198380568</v>
      </c>
      <c r="M87" s="363">
        <f aca="true" t="shared" si="55" ref="M87:M98">M21+M45</f>
        <v>11560.712550607288</v>
      </c>
      <c r="N87" s="363">
        <f aca="true" t="shared" si="56" ref="N87:N98">N21+N45</f>
        <v>11058.072874493926</v>
      </c>
      <c r="O87" s="363">
        <f aca="true" t="shared" si="57" ref="O87:O98">O21+O45</f>
        <v>10555.433198380568</v>
      </c>
      <c r="P87" s="363">
        <f aca="true" t="shared" si="58" ref="P87:P98">P21+P45</f>
        <v>10555.433198380568</v>
      </c>
      <c r="Q87" s="142">
        <f aca="true" t="shared" si="59" ref="Q87:Q98">Q21+Q45</f>
        <v>11058.072874493926</v>
      </c>
    </row>
    <row r="88" spans="1:17" ht="15" hidden="1">
      <c r="A88" s="161" t="s">
        <v>63</v>
      </c>
      <c r="B88" s="151">
        <f t="shared" si="45"/>
        <v>3</v>
      </c>
      <c r="C88" s="98">
        <f>ROUND(Лист11!N88,0)</f>
        <v>13152</v>
      </c>
      <c r="D88" s="98">
        <f t="shared" si="46"/>
        <v>17.748987854251013</v>
      </c>
      <c r="E88" s="109">
        <f t="shared" si="47"/>
        <v>53.24696356275304</v>
      </c>
      <c r="F88" s="363">
        <f t="shared" si="48"/>
        <v>798.7044534412955</v>
      </c>
      <c r="G88" s="363">
        <f t="shared" si="49"/>
        <v>1064.9392712550607</v>
      </c>
      <c r="H88" s="363">
        <f t="shared" si="50"/>
        <v>1118.1862348178138</v>
      </c>
      <c r="I88" s="363">
        <f t="shared" si="51"/>
        <v>1118.1862348178138</v>
      </c>
      <c r="J88" s="363">
        <f t="shared" si="52"/>
        <v>1011.6923076923077</v>
      </c>
      <c r="K88" s="363">
        <f t="shared" si="53"/>
        <v>1118.1862348178138</v>
      </c>
      <c r="L88" s="363">
        <f t="shared" si="54"/>
        <v>1118.1862348178138</v>
      </c>
      <c r="M88" s="363">
        <f t="shared" si="55"/>
        <v>1224.68016194332</v>
      </c>
      <c r="N88" s="363">
        <f t="shared" si="56"/>
        <v>1171.4331983805669</v>
      </c>
      <c r="O88" s="363">
        <f t="shared" si="57"/>
        <v>1118.1862348178138</v>
      </c>
      <c r="P88" s="363">
        <f t="shared" si="58"/>
        <v>1118.1862348178138</v>
      </c>
      <c r="Q88" s="97">
        <f t="shared" si="59"/>
        <v>1171.4331983805669</v>
      </c>
    </row>
    <row r="89" spans="1:17" ht="15" hidden="1">
      <c r="A89" s="161" t="s">
        <v>64</v>
      </c>
      <c r="B89" s="151">
        <f t="shared" si="45"/>
        <v>3</v>
      </c>
      <c r="C89" s="98">
        <f>ROUND(Лист11!N89,0)</f>
        <v>13291</v>
      </c>
      <c r="D89" s="98">
        <f t="shared" si="46"/>
        <v>17.936572199730094</v>
      </c>
      <c r="E89" s="109">
        <f t="shared" si="47"/>
        <v>53.80566801619433</v>
      </c>
      <c r="F89" s="363">
        <f t="shared" si="48"/>
        <v>807.085020242915</v>
      </c>
      <c r="G89" s="363">
        <f t="shared" si="49"/>
        <v>1076.1133603238866</v>
      </c>
      <c r="H89" s="363">
        <f t="shared" si="50"/>
        <v>1129.919028340081</v>
      </c>
      <c r="I89" s="363">
        <f t="shared" si="51"/>
        <v>1129.919028340081</v>
      </c>
      <c r="J89" s="363">
        <f t="shared" si="52"/>
        <v>1022.3076923076923</v>
      </c>
      <c r="K89" s="363">
        <f t="shared" si="53"/>
        <v>1129.919028340081</v>
      </c>
      <c r="L89" s="363">
        <f t="shared" si="54"/>
        <v>1129.919028340081</v>
      </c>
      <c r="M89" s="363">
        <f t="shared" si="55"/>
        <v>1237.5303643724696</v>
      </c>
      <c r="N89" s="363">
        <f t="shared" si="56"/>
        <v>1183.7246963562752</v>
      </c>
      <c r="O89" s="363">
        <f t="shared" si="57"/>
        <v>1129.919028340081</v>
      </c>
      <c r="P89" s="363">
        <f t="shared" si="58"/>
        <v>1129.919028340081</v>
      </c>
      <c r="Q89" s="97">
        <f t="shared" si="59"/>
        <v>1183.7246963562752</v>
      </c>
    </row>
    <row r="90" spans="1:17" ht="15" hidden="1">
      <c r="A90" s="161" t="s">
        <v>65</v>
      </c>
      <c r="B90" s="151">
        <f t="shared" si="45"/>
        <v>3</v>
      </c>
      <c r="C90" s="98">
        <f>ROUND(Лист11!N90,0)</f>
        <v>13060</v>
      </c>
      <c r="D90" s="98">
        <f t="shared" si="46"/>
        <v>17.624831309041834</v>
      </c>
      <c r="E90" s="109">
        <f t="shared" si="47"/>
        <v>52.874493927125506</v>
      </c>
      <c r="F90" s="363">
        <f t="shared" si="48"/>
        <v>793.1174089068826</v>
      </c>
      <c r="G90" s="363">
        <f t="shared" si="49"/>
        <v>1057.48987854251</v>
      </c>
      <c r="H90" s="363">
        <f t="shared" si="50"/>
        <v>1110.3643724696356</v>
      </c>
      <c r="I90" s="363">
        <f t="shared" si="51"/>
        <v>1110.3643724696356</v>
      </c>
      <c r="J90" s="363">
        <f t="shared" si="52"/>
        <v>1004.6153846153846</v>
      </c>
      <c r="K90" s="363">
        <f t="shared" si="53"/>
        <v>1110.3643724696356</v>
      </c>
      <c r="L90" s="363">
        <f t="shared" si="54"/>
        <v>1110.3643724696356</v>
      </c>
      <c r="M90" s="363">
        <f t="shared" si="55"/>
        <v>1216.1133603238866</v>
      </c>
      <c r="N90" s="363">
        <f t="shared" si="56"/>
        <v>1163.238866396761</v>
      </c>
      <c r="O90" s="363">
        <f t="shared" si="57"/>
        <v>1110.3643724696356</v>
      </c>
      <c r="P90" s="363">
        <f t="shared" si="58"/>
        <v>1110.3643724696356</v>
      </c>
      <c r="Q90" s="97">
        <f t="shared" si="59"/>
        <v>1163.238866396761</v>
      </c>
    </row>
    <row r="91" spans="1:17" ht="15" hidden="1">
      <c r="A91" s="161" t="s">
        <v>66</v>
      </c>
      <c r="B91" s="151">
        <f t="shared" si="45"/>
        <v>3</v>
      </c>
      <c r="C91" s="98">
        <f>ROUND(Лист11!N91,0)</f>
        <v>13175</v>
      </c>
      <c r="D91" s="98">
        <f t="shared" si="46"/>
        <v>17.780026990553306</v>
      </c>
      <c r="E91" s="109">
        <f t="shared" si="47"/>
        <v>53.34412955465587</v>
      </c>
      <c r="F91" s="363">
        <f t="shared" si="48"/>
        <v>800.1619433198381</v>
      </c>
      <c r="G91" s="363">
        <f t="shared" si="49"/>
        <v>1066.8825910931175</v>
      </c>
      <c r="H91" s="363">
        <f t="shared" si="50"/>
        <v>1120.2267206477734</v>
      </c>
      <c r="I91" s="363">
        <f t="shared" si="51"/>
        <v>1120.2267206477734</v>
      </c>
      <c r="J91" s="363">
        <f t="shared" si="52"/>
        <v>1013.5384615384615</v>
      </c>
      <c r="K91" s="363">
        <f t="shared" si="53"/>
        <v>1120.2267206477734</v>
      </c>
      <c r="L91" s="363">
        <f t="shared" si="54"/>
        <v>1120.2267206477734</v>
      </c>
      <c r="M91" s="363">
        <f t="shared" si="55"/>
        <v>1226.9149797570851</v>
      </c>
      <c r="N91" s="363">
        <f t="shared" si="56"/>
        <v>1173.5708502024293</v>
      </c>
      <c r="O91" s="363">
        <f t="shared" si="57"/>
        <v>1120.2267206477734</v>
      </c>
      <c r="P91" s="363">
        <f t="shared" si="58"/>
        <v>1120.2267206477734</v>
      </c>
      <c r="Q91" s="97">
        <f t="shared" si="59"/>
        <v>1173.5708502024293</v>
      </c>
    </row>
    <row r="92" spans="1:17" ht="15" hidden="1">
      <c r="A92" s="161" t="s">
        <v>66</v>
      </c>
      <c r="B92" s="151">
        <f t="shared" si="45"/>
        <v>3</v>
      </c>
      <c r="C92" s="98">
        <f>ROUND(Лист11!N92,0)</f>
        <v>13452</v>
      </c>
      <c r="D92" s="98">
        <f t="shared" si="46"/>
        <v>18.153846153846153</v>
      </c>
      <c r="E92" s="109">
        <f t="shared" si="47"/>
        <v>54.46153846153846</v>
      </c>
      <c r="F92" s="363">
        <f t="shared" si="48"/>
        <v>816.9230769230769</v>
      </c>
      <c r="G92" s="363">
        <f t="shared" si="49"/>
        <v>1089.2307692307693</v>
      </c>
      <c r="H92" s="363">
        <f t="shared" si="50"/>
        <v>1143.6923076923076</v>
      </c>
      <c r="I92" s="363">
        <f t="shared" si="51"/>
        <v>1143.6923076923076</v>
      </c>
      <c r="J92" s="363">
        <f t="shared" si="52"/>
        <v>1034.7692307692307</v>
      </c>
      <c r="K92" s="363">
        <f t="shared" si="53"/>
        <v>1143.6923076923076</v>
      </c>
      <c r="L92" s="363">
        <f t="shared" si="54"/>
        <v>1143.6923076923076</v>
      </c>
      <c r="M92" s="363">
        <f t="shared" si="55"/>
        <v>1252.6153846153845</v>
      </c>
      <c r="N92" s="363">
        <f t="shared" si="56"/>
        <v>1198.1538461538462</v>
      </c>
      <c r="O92" s="363">
        <f t="shared" si="57"/>
        <v>1143.6923076923076</v>
      </c>
      <c r="P92" s="363">
        <f t="shared" si="58"/>
        <v>1143.6923076923076</v>
      </c>
      <c r="Q92" s="97">
        <f t="shared" si="59"/>
        <v>1198.1538461538462</v>
      </c>
    </row>
    <row r="93" spans="1:17" ht="15" hidden="1">
      <c r="A93" s="161" t="s">
        <v>67</v>
      </c>
      <c r="B93" s="151">
        <f t="shared" si="45"/>
        <v>7.5</v>
      </c>
      <c r="C93" s="98">
        <f>ROUND(Лист11!N93,0)</f>
        <v>32880</v>
      </c>
      <c r="D93" s="98">
        <f t="shared" si="46"/>
        <v>17.748987854251013</v>
      </c>
      <c r="E93" s="109">
        <f t="shared" si="47"/>
        <v>133.1174089068826</v>
      </c>
      <c r="F93" s="363">
        <f t="shared" si="48"/>
        <v>1996.7611336032387</v>
      </c>
      <c r="G93" s="363">
        <f t="shared" si="49"/>
        <v>2662.3481781376518</v>
      </c>
      <c r="H93" s="363">
        <f t="shared" si="50"/>
        <v>2795.4655870445345</v>
      </c>
      <c r="I93" s="363">
        <f t="shared" si="51"/>
        <v>2795.4655870445345</v>
      </c>
      <c r="J93" s="363">
        <f t="shared" si="52"/>
        <v>2529.230769230769</v>
      </c>
      <c r="K93" s="363">
        <f t="shared" si="53"/>
        <v>2795.4655870445345</v>
      </c>
      <c r="L93" s="363">
        <f t="shared" si="54"/>
        <v>2795.4655870445345</v>
      </c>
      <c r="M93" s="363">
        <f t="shared" si="55"/>
        <v>3061.7004048582994</v>
      </c>
      <c r="N93" s="363">
        <f t="shared" si="56"/>
        <v>2928.5829959514167</v>
      </c>
      <c r="O93" s="363">
        <f t="shared" si="57"/>
        <v>2795.4655870445345</v>
      </c>
      <c r="P93" s="363">
        <f t="shared" si="58"/>
        <v>2795.4655870445345</v>
      </c>
      <c r="Q93" s="97">
        <f t="shared" si="59"/>
        <v>2928.5829959514167</v>
      </c>
    </row>
    <row r="94" spans="1:17" ht="15" hidden="1">
      <c r="A94" s="161" t="s">
        <v>68</v>
      </c>
      <c r="B94" s="151">
        <f t="shared" si="45"/>
        <v>2</v>
      </c>
      <c r="C94" s="98">
        <f>ROUND(Лист11!N94,0)</f>
        <v>8783</v>
      </c>
      <c r="D94" s="98">
        <f t="shared" si="46"/>
        <v>17.779352226720647</v>
      </c>
      <c r="E94" s="109">
        <f t="shared" si="47"/>
        <v>35.56275303643725</v>
      </c>
      <c r="F94" s="363">
        <f t="shared" si="48"/>
        <v>533.4412955465588</v>
      </c>
      <c r="G94" s="363">
        <f t="shared" si="49"/>
        <v>711.255060728745</v>
      </c>
      <c r="H94" s="363">
        <f t="shared" si="50"/>
        <v>746.8178137651822</v>
      </c>
      <c r="I94" s="363">
        <f t="shared" si="51"/>
        <v>746.8178137651822</v>
      </c>
      <c r="J94" s="363">
        <f t="shared" si="52"/>
        <v>675.6923076923077</v>
      </c>
      <c r="K94" s="363">
        <f t="shared" si="53"/>
        <v>746.8178137651822</v>
      </c>
      <c r="L94" s="363">
        <f t="shared" si="54"/>
        <v>746.8178137651822</v>
      </c>
      <c r="M94" s="363">
        <f t="shared" si="55"/>
        <v>817.9433198380567</v>
      </c>
      <c r="N94" s="363">
        <f t="shared" si="56"/>
        <v>782.3805668016195</v>
      </c>
      <c r="O94" s="363">
        <f t="shared" si="57"/>
        <v>746.8178137651822</v>
      </c>
      <c r="P94" s="363">
        <f t="shared" si="58"/>
        <v>746.8178137651822</v>
      </c>
      <c r="Q94" s="97">
        <f t="shared" si="59"/>
        <v>782.3805668016195</v>
      </c>
    </row>
    <row r="95" spans="1:17" ht="15" hidden="1">
      <c r="A95" s="161" t="s">
        <v>98</v>
      </c>
      <c r="B95" s="151">
        <f t="shared" si="45"/>
        <v>1</v>
      </c>
      <c r="C95" s="98">
        <f>ROUND(Лист11!N95,0)</f>
        <v>3849</v>
      </c>
      <c r="D95" s="98">
        <f t="shared" si="46"/>
        <v>15.582995951417004</v>
      </c>
      <c r="E95" s="109">
        <f t="shared" si="47"/>
        <v>15.587044534412955</v>
      </c>
      <c r="F95" s="363">
        <f t="shared" si="48"/>
        <v>233.80566801619432</v>
      </c>
      <c r="G95" s="363">
        <f t="shared" si="49"/>
        <v>311.7408906882591</v>
      </c>
      <c r="H95" s="363">
        <f t="shared" si="50"/>
        <v>327.32793522267207</v>
      </c>
      <c r="I95" s="363">
        <f t="shared" si="51"/>
        <v>327.32793522267207</v>
      </c>
      <c r="J95" s="363">
        <f t="shared" si="52"/>
        <v>296.15384615384613</v>
      </c>
      <c r="K95" s="363">
        <f t="shared" si="53"/>
        <v>327.32793522267207</v>
      </c>
      <c r="L95" s="363">
        <f t="shared" si="54"/>
        <v>327.32793522267207</v>
      </c>
      <c r="M95" s="363">
        <f t="shared" si="55"/>
        <v>358.50202429149795</v>
      </c>
      <c r="N95" s="363">
        <f t="shared" si="56"/>
        <v>342.914979757085</v>
      </c>
      <c r="O95" s="363">
        <f t="shared" si="57"/>
        <v>327.32793522267207</v>
      </c>
      <c r="P95" s="363">
        <f t="shared" si="58"/>
        <v>327.32793522267207</v>
      </c>
      <c r="Q95" s="97">
        <f t="shared" si="59"/>
        <v>342.914979757085</v>
      </c>
    </row>
    <row r="96" spans="1:17" ht="15" hidden="1">
      <c r="A96" s="161" t="s">
        <v>99</v>
      </c>
      <c r="B96" s="151">
        <f t="shared" si="45"/>
        <v>1.5</v>
      </c>
      <c r="C96" s="98">
        <f>ROUND(Лист11!N96,0)</f>
        <v>7506</v>
      </c>
      <c r="D96" s="98">
        <f t="shared" si="46"/>
        <v>20.25910931174089</v>
      </c>
      <c r="E96" s="109">
        <f t="shared" si="47"/>
        <v>30.388663967611336</v>
      </c>
      <c r="F96" s="363">
        <f t="shared" si="48"/>
        <v>455.82995951417</v>
      </c>
      <c r="G96" s="363">
        <f t="shared" si="49"/>
        <v>607.7732793522266</v>
      </c>
      <c r="H96" s="363">
        <f t="shared" si="50"/>
        <v>638.1619433198381</v>
      </c>
      <c r="I96" s="363">
        <f t="shared" si="51"/>
        <v>638.1619433198381</v>
      </c>
      <c r="J96" s="363">
        <f t="shared" si="52"/>
        <v>577.3846153846154</v>
      </c>
      <c r="K96" s="363">
        <f t="shared" si="53"/>
        <v>638.1619433198381</v>
      </c>
      <c r="L96" s="363">
        <f t="shared" si="54"/>
        <v>638.1619433198381</v>
      </c>
      <c r="M96" s="363">
        <f t="shared" si="55"/>
        <v>698.9392712550607</v>
      </c>
      <c r="N96" s="363">
        <f t="shared" si="56"/>
        <v>668.5506072874493</v>
      </c>
      <c r="O96" s="363">
        <f t="shared" si="57"/>
        <v>638.1619433198381</v>
      </c>
      <c r="P96" s="363">
        <f t="shared" si="58"/>
        <v>638.1619433198381</v>
      </c>
      <c r="Q96" s="97">
        <f t="shared" si="59"/>
        <v>668.5506072874493</v>
      </c>
    </row>
    <row r="97" spans="1:17" ht="15" hidden="1">
      <c r="A97" s="161" t="s">
        <v>100</v>
      </c>
      <c r="B97" s="151">
        <f t="shared" si="45"/>
        <v>1</v>
      </c>
      <c r="C97" s="98">
        <f>ROUND(Лист11!N97,0)</f>
        <v>5004</v>
      </c>
      <c r="D97" s="98">
        <f t="shared" si="46"/>
        <v>20.25910931174089</v>
      </c>
      <c r="E97" s="109">
        <f t="shared" si="47"/>
        <v>20.25910931174089</v>
      </c>
      <c r="F97" s="363">
        <f t="shared" si="48"/>
        <v>303.88663967611336</v>
      </c>
      <c r="G97" s="363">
        <f t="shared" si="49"/>
        <v>405.1821862348178</v>
      </c>
      <c r="H97" s="363">
        <f t="shared" si="50"/>
        <v>425.4412955465587</v>
      </c>
      <c r="I97" s="363">
        <f t="shared" si="51"/>
        <v>425.4412955465587</v>
      </c>
      <c r="J97" s="363">
        <f t="shared" si="52"/>
        <v>384.9230769230769</v>
      </c>
      <c r="K97" s="363">
        <f t="shared" si="53"/>
        <v>425.4412955465587</v>
      </c>
      <c r="L97" s="363">
        <f t="shared" si="54"/>
        <v>425.4412955465587</v>
      </c>
      <c r="M97" s="363">
        <f t="shared" si="55"/>
        <v>465.95951417004045</v>
      </c>
      <c r="N97" s="363">
        <f t="shared" si="56"/>
        <v>445.7004048582996</v>
      </c>
      <c r="O97" s="363">
        <f t="shared" si="57"/>
        <v>425.4412955465587</v>
      </c>
      <c r="P97" s="363">
        <f t="shared" si="58"/>
        <v>425.4412955465587</v>
      </c>
      <c r="Q97" s="97">
        <f t="shared" si="59"/>
        <v>445.7004048582996</v>
      </c>
    </row>
    <row r="98" spans="1:17" ht="15">
      <c r="A98" s="172" t="s">
        <v>71</v>
      </c>
      <c r="B98" s="151">
        <f t="shared" si="45"/>
        <v>2.5</v>
      </c>
      <c r="C98" s="119">
        <f>ROUND(Лист11!N98,0)</f>
        <v>10825</v>
      </c>
      <c r="D98" s="119">
        <f t="shared" si="46"/>
        <v>17.530364372469634</v>
      </c>
      <c r="E98" s="109">
        <f t="shared" si="47"/>
        <v>43.82591093117409</v>
      </c>
      <c r="F98" s="363">
        <f t="shared" si="48"/>
        <v>657.3886639676114</v>
      </c>
      <c r="G98" s="363">
        <f t="shared" si="49"/>
        <v>876.5182186234817</v>
      </c>
      <c r="H98" s="363">
        <f t="shared" si="50"/>
        <v>920.3441295546559</v>
      </c>
      <c r="I98" s="363">
        <f t="shared" si="51"/>
        <v>920.3441295546559</v>
      </c>
      <c r="J98" s="363">
        <f t="shared" si="52"/>
        <v>832.6923076923076</v>
      </c>
      <c r="K98" s="363">
        <f t="shared" si="53"/>
        <v>920.3441295546559</v>
      </c>
      <c r="L98" s="363">
        <f t="shared" si="54"/>
        <v>920.3441295546559</v>
      </c>
      <c r="M98" s="363">
        <f t="shared" si="55"/>
        <v>1007.995951417004</v>
      </c>
      <c r="N98" s="363">
        <f t="shared" si="56"/>
        <v>964.17004048583</v>
      </c>
      <c r="O98" s="363">
        <f t="shared" si="57"/>
        <v>920.3441295546559</v>
      </c>
      <c r="P98" s="363">
        <f t="shared" si="58"/>
        <v>920.3441295546559</v>
      </c>
      <c r="Q98" s="97">
        <f t="shared" si="59"/>
        <v>964.17004048583</v>
      </c>
    </row>
    <row r="99" spans="1:17" ht="15">
      <c r="A99" s="172" t="s">
        <v>72</v>
      </c>
      <c r="B99" s="150">
        <f aca="true" t="shared" si="60" ref="B99:B104">B69</f>
        <v>0.5</v>
      </c>
      <c r="C99" s="98">
        <f aca="true" t="shared" si="61" ref="C99:C104">C69</f>
        <v>2078</v>
      </c>
      <c r="D99" s="98">
        <f aca="true" t="shared" si="62" ref="D99:D104">D69</f>
        <v>16.82591093117409</v>
      </c>
      <c r="E99" s="369">
        <f aca="true" t="shared" si="63" ref="E99:E104">E69</f>
        <v>8.412955465587045</v>
      </c>
      <c r="F99" s="369">
        <f aca="true" t="shared" si="64" ref="F99:F104">F69</f>
        <v>126.19433198380567</v>
      </c>
      <c r="G99" s="369">
        <f aca="true" t="shared" si="65" ref="G99:G104">G69</f>
        <v>168.2591093117409</v>
      </c>
      <c r="H99" s="369">
        <f aca="true" t="shared" si="66" ref="H99:H104">H69</f>
        <v>176.67206477732793</v>
      </c>
      <c r="I99" s="369">
        <f aca="true" t="shared" si="67" ref="I99:I104">I69</f>
        <v>176.67206477732793</v>
      </c>
      <c r="J99" s="369">
        <f aca="true" t="shared" si="68" ref="J99:J104">J69</f>
        <v>159.84615384615384</v>
      </c>
      <c r="K99" s="369">
        <f aca="true" t="shared" si="69" ref="K99:K104">K69</f>
        <v>176.67206477732793</v>
      </c>
      <c r="L99" s="369">
        <f aca="true" t="shared" si="70" ref="L99:L104">L69</f>
        <v>176.67206477732793</v>
      </c>
      <c r="M99" s="369">
        <f aca="true" t="shared" si="71" ref="M99:M104">M69</f>
        <v>193.49797570850203</v>
      </c>
      <c r="N99" s="369">
        <f aca="true" t="shared" si="72" ref="N99:N104">N69</f>
        <v>185.085020242915</v>
      </c>
      <c r="O99" s="369">
        <f aca="true" t="shared" si="73" ref="O99:O104">O69</f>
        <v>176.67206477732793</v>
      </c>
      <c r="P99" s="369">
        <f aca="true" t="shared" si="74" ref="P99:P104">P69</f>
        <v>176.67206477732793</v>
      </c>
      <c r="Q99" s="98">
        <f aca="true" t="shared" si="75" ref="Q99:Q104">Q69</f>
        <v>185.085020242915</v>
      </c>
    </row>
    <row r="100" spans="1:17" ht="15">
      <c r="A100" s="172" t="s">
        <v>71</v>
      </c>
      <c r="B100" s="150">
        <f t="shared" si="60"/>
        <v>0.5</v>
      </c>
      <c r="C100" s="98">
        <f t="shared" si="61"/>
        <v>2078</v>
      </c>
      <c r="D100" s="98">
        <f t="shared" si="62"/>
        <v>16.82591093117409</v>
      </c>
      <c r="E100" s="369">
        <f t="shared" si="63"/>
        <v>8.412955465587045</v>
      </c>
      <c r="F100" s="369">
        <f t="shared" si="64"/>
        <v>126.19433198380567</v>
      </c>
      <c r="G100" s="369">
        <f t="shared" si="65"/>
        <v>168.2591093117409</v>
      </c>
      <c r="H100" s="369">
        <f t="shared" si="66"/>
        <v>176.67206477732793</v>
      </c>
      <c r="I100" s="369">
        <f t="shared" si="67"/>
        <v>176.67206477732793</v>
      </c>
      <c r="J100" s="369">
        <f t="shared" si="68"/>
        <v>159.84615384615384</v>
      </c>
      <c r="K100" s="369">
        <f t="shared" si="69"/>
        <v>176.67206477732793</v>
      </c>
      <c r="L100" s="369">
        <f t="shared" si="70"/>
        <v>176.67206477732793</v>
      </c>
      <c r="M100" s="369">
        <f t="shared" si="71"/>
        <v>193.49797570850203</v>
      </c>
      <c r="N100" s="369">
        <f t="shared" si="72"/>
        <v>185.085020242915</v>
      </c>
      <c r="O100" s="369">
        <f t="shared" si="73"/>
        <v>176.67206477732793</v>
      </c>
      <c r="P100" s="369">
        <f t="shared" si="74"/>
        <v>176.67206477732793</v>
      </c>
      <c r="Q100" s="98">
        <f t="shared" si="75"/>
        <v>185.085020242915</v>
      </c>
    </row>
    <row r="101" spans="1:17" ht="15">
      <c r="A101" s="172" t="s">
        <v>73</v>
      </c>
      <c r="B101" s="150">
        <f t="shared" si="60"/>
        <v>0.5</v>
      </c>
      <c r="C101" s="98">
        <f t="shared" si="61"/>
        <v>2286</v>
      </c>
      <c r="D101" s="98">
        <f t="shared" si="62"/>
        <v>18.510121457489877</v>
      </c>
      <c r="E101" s="369">
        <f t="shared" si="63"/>
        <v>9.255060728744938</v>
      </c>
      <c r="F101" s="369">
        <f t="shared" si="64"/>
        <v>138.82591093117406</v>
      </c>
      <c r="G101" s="369">
        <f t="shared" si="65"/>
        <v>185.10121457489876</v>
      </c>
      <c r="H101" s="369">
        <f t="shared" si="66"/>
        <v>194.3562753036437</v>
      </c>
      <c r="I101" s="369">
        <f t="shared" si="67"/>
        <v>194.3562753036437</v>
      </c>
      <c r="J101" s="369">
        <f t="shared" si="68"/>
        <v>175.84615384615384</v>
      </c>
      <c r="K101" s="369">
        <f t="shared" si="69"/>
        <v>194.3562753036437</v>
      </c>
      <c r="L101" s="369">
        <f t="shared" si="70"/>
        <v>194.3562753036437</v>
      </c>
      <c r="M101" s="369">
        <f t="shared" si="71"/>
        <v>212.8663967611336</v>
      </c>
      <c r="N101" s="369">
        <f t="shared" si="72"/>
        <v>203.61133603238864</v>
      </c>
      <c r="O101" s="369">
        <f t="shared" si="73"/>
        <v>194.3562753036437</v>
      </c>
      <c r="P101" s="369">
        <f t="shared" si="74"/>
        <v>194.3562753036437</v>
      </c>
      <c r="Q101" s="98">
        <f t="shared" si="75"/>
        <v>203.61133603238864</v>
      </c>
    </row>
    <row r="102" spans="1:17" ht="15">
      <c r="A102" s="172" t="s">
        <v>119</v>
      </c>
      <c r="B102" s="150">
        <f t="shared" si="60"/>
        <v>0.5</v>
      </c>
      <c r="C102" s="98">
        <f t="shared" si="61"/>
        <v>1835</v>
      </c>
      <c r="D102" s="98">
        <f t="shared" si="62"/>
        <v>14.8582995951417</v>
      </c>
      <c r="E102" s="369">
        <f t="shared" si="63"/>
        <v>7.42914979757085</v>
      </c>
      <c r="F102" s="369">
        <f t="shared" si="64"/>
        <v>111.43724696356276</v>
      </c>
      <c r="G102" s="369">
        <f t="shared" si="65"/>
        <v>148.582995951417</v>
      </c>
      <c r="H102" s="369">
        <f t="shared" si="66"/>
        <v>156.01214574898785</v>
      </c>
      <c r="I102" s="369">
        <f t="shared" si="67"/>
        <v>156.01214574898785</v>
      </c>
      <c r="J102" s="369">
        <f t="shared" si="68"/>
        <v>141.15384615384616</v>
      </c>
      <c r="K102" s="369">
        <f t="shared" si="69"/>
        <v>156.01214574898785</v>
      </c>
      <c r="L102" s="369">
        <f t="shared" si="70"/>
        <v>156.01214574898785</v>
      </c>
      <c r="M102" s="369">
        <f t="shared" si="71"/>
        <v>170.87044534412956</v>
      </c>
      <c r="N102" s="369">
        <f t="shared" si="72"/>
        <v>163.4412955465587</v>
      </c>
      <c r="O102" s="369">
        <f t="shared" si="73"/>
        <v>156.01214574898785</v>
      </c>
      <c r="P102" s="369">
        <f t="shared" si="74"/>
        <v>156.01214574898785</v>
      </c>
      <c r="Q102" s="98">
        <f t="shared" si="75"/>
        <v>163.4412955465587</v>
      </c>
    </row>
    <row r="103" spans="1:17" ht="15">
      <c r="A103" s="172" t="s">
        <v>76</v>
      </c>
      <c r="B103" s="150">
        <f t="shared" si="60"/>
        <v>1</v>
      </c>
      <c r="C103" s="98">
        <f t="shared" si="61"/>
        <v>4754</v>
      </c>
      <c r="D103" s="98">
        <f t="shared" si="62"/>
        <v>19.246963562753038</v>
      </c>
      <c r="E103" s="369">
        <f t="shared" si="63"/>
        <v>19.246963562753038</v>
      </c>
      <c r="F103" s="369">
        <f t="shared" si="64"/>
        <v>288.7044534412956</v>
      </c>
      <c r="G103" s="369">
        <f t="shared" si="65"/>
        <v>384.93927125506076</v>
      </c>
      <c r="H103" s="369">
        <f t="shared" si="66"/>
        <v>404.1862348178138</v>
      </c>
      <c r="I103" s="369">
        <f t="shared" si="67"/>
        <v>404.1862348178138</v>
      </c>
      <c r="J103" s="369">
        <f t="shared" si="68"/>
        <v>365.69230769230774</v>
      </c>
      <c r="K103" s="369">
        <f t="shared" si="69"/>
        <v>404.1862348178138</v>
      </c>
      <c r="L103" s="369">
        <f t="shared" si="70"/>
        <v>404.1862348178138</v>
      </c>
      <c r="M103" s="369">
        <f t="shared" si="71"/>
        <v>442.6801619433199</v>
      </c>
      <c r="N103" s="369">
        <f t="shared" si="72"/>
        <v>423.43319838056686</v>
      </c>
      <c r="O103" s="369">
        <f t="shared" si="73"/>
        <v>404.1862348178138</v>
      </c>
      <c r="P103" s="369">
        <f t="shared" si="74"/>
        <v>404.1862348178138</v>
      </c>
      <c r="Q103" s="98">
        <f t="shared" si="75"/>
        <v>423.43319838056686</v>
      </c>
    </row>
    <row r="104" spans="1:17" ht="15">
      <c r="A104" s="181" t="s">
        <v>72</v>
      </c>
      <c r="B104" s="370">
        <f t="shared" si="60"/>
        <v>1</v>
      </c>
      <c r="C104" s="119">
        <f t="shared" si="61"/>
        <v>4003</v>
      </c>
      <c r="D104" s="119">
        <f t="shared" si="62"/>
        <v>16.206477732793523</v>
      </c>
      <c r="E104" s="371">
        <f t="shared" si="63"/>
        <v>16.206477732793523</v>
      </c>
      <c r="F104" s="371">
        <f t="shared" si="64"/>
        <v>243.09716599190284</v>
      </c>
      <c r="G104" s="371">
        <f t="shared" si="65"/>
        <v>324.1295546558705</v>
      </c>
      <c r="H104" s="371">
        <f t="shared" si="66"/>
        <v>340.33603238866397</v>
      </c>
      <c r="I104" s="371">
        <f t="shared" si="67"/>
        <v>340.33603238866397</v>
      </c>
      <c r="J104" s="371">
        <f t="shared" si="68"/>
        <v>307.92307692307696</v>
      </c>
      <c r="K104" s="371">
        <f t="shared" si="69"/>
        <v>340.33603238866397</v>
      </c>
      <c r="L104" s="371">
        <f t="shared" si="70"/>
        <v>340.33603238866397</v>
      </c>
      <c r="M104" s="371">
        <f t="shared" si="71"/>
        <v>372.748987854251</v>
      </c>
      <c r="N104" s="371">
        <f t="shared" si="72"/>
        <v>356.5425101214575</v>
      </c>
      <c r="O104" s="371">
        <f t="shared" si="73"/>
        <v>340.33603238866397</v>
      </c>
      <c r="P104" s="371">
        <f t="shared" si="74"/>
        <v>340.33603238866397</v>
      </c>
      <c r="Q104" s="119">
        <f t="shared" si="75"/>
        <v>356.5425101214575</v>
      </c>
    </row>
    <row r="105" spans="1:17" ht="15">
      <c r="A105" s="130" t="s">
        <v>77</v>
      </c>
      <c r="B105" s="131">
        <f aca="true" t="shared" si="76" ref="B105:Q105">B33+B57+B75</f>
        <v>34.5</v>
      </c>
      <c r="C105" s="85">
        <f t="shared" si="76"/>
        <v>152011</v>
      </c>
      <c r="D105" s="85">
        <f t="shared" si="76"/>
        <v>138.30538863455902</v>
      </c>
      <c r="E105" s="85">
        <f t="shared" si="76"/>
        <v>615.4291497975709</v>
      </c>
      <c r="F105" s="85">
        <f t="shared" si="76"/>
        <v>9231.437246963564</v>
      </c>
      <c r="G105" s="85">
        <f t="shared" si="76"/>
        <v>12308.582995951416</v>
      </c>
      <c r="H105" s="85">
        <f t="shared" si="76"/>
        <v>12924.012145748988</v>
      </c>
      <c r="I105" s="85">
        <f t="shared" si="76"/>
        <v>12924.012145748988</v>
      </c>
      <c r="J105" s="85">
        <f t="shared" si="76"/>
        <v>11693.153846153844</v>
      </c>
      <c r="K105" s="85">
        <f t="shared" si="76"/>
        <v>12924.012145748988</v>
      </c>
      <c r="L105" s="85">
        <f t="shared" si="76"/>
        <v>12924.012145748988</v>
      </c>
      <c r="M105" s="85">
        <f t="shared" si="76"/>
        <v>14154.87044534413</v>
      </c>
      <c r="N105" s="85">
        <f t="shared" si="76"/>
        <v>13539.44129554656</v>
      </c>
      <c r="O105" s="85">
        <f t="shared" si="76"/>
        <v>12924.012145748988</v>
      </c>
      <c r="P105" s="85">
        <f t="shared" si="76"/>
        <v>12924.012145748988</v>
      </c>
      <c r="Q105" s="85">
        <f t="shared" si="76"/>
        <v>13539.44129554656</v>
      </c>
    </row>
    <row r="108" ht="15">
      <c r="A108" s="1" t="s">
        <v>81</v>
      </c>
    </row>
    <row r="110" spans="1:16" ht="15">
      <c r="A110" s="1" t="s">
        <v>82</v>
      </c>
      <c r="P110" s="1" t="s">
        <v>80</v>
      </c>
    </row>
    <row r="112" spans="1:16" ht="15">
      <c r="A112" s="1" t="s">
        <v>83</v>
      </c>
      <c r="P112" s="1" t="s">
        <v>84</v>
      </c>
    </row>
    <row r="114" spans="1:16" ht="15">
      <c r="A114" s="1" t="s">
        <v>87</v>
      </c>
      <c r="P114" s="1" t="s">
        <v>88</v>
      </c>
    </row>
    <row r="116" spans="1:16" ht="15">
      <c r="A116" s="1" t="s">
        <v>89</v>
      </c>
      <c r="P116" s="1" t="s">
        <v>90</v>
      </c>
    </row>
    <row r="118" spans="1:16" ht="15">
      <c r="A118" s="1" t="s">
        <v>91</v>
      </c>
      <c r="P118" s="1" t="s">
        <v>84</v>
      </c>
    </row>
    <row r="120" spans="1:16" ht="15">
      <c r="A120" s="1" t="s">
        <v>92</v>
      </c>
      <c r="P120" s="1" t="s">
        <v>93</v>
      </c>
    </row>
    <row r="122" spans="1:16" ht="15">
      <c r="A122" s="1" t="s">
        <v>120</v>
      </c>
      <c r="P122" s="1" t="s">
        <v>80</v>
      </c>
    </row>
    <row r="124" spans="1:16" ht="15">
      <c r="A124" s="1" t="s">
        <v>121</v>
      </c>
      <c r="P124" s="1" t="s">
        <v>90</v>
      </c>
    </row>
    <row r="126" ht="15">
      <c r="A126" s="1" t="s">
        <v>101</v>
      </c>
    </row>
    <row r="129" ht="15">
      <c r="A129" s="1" t="s">
        <v>122</v>
      </c>
    </row>
  </sheetData>
  <sheetProtection selectLockedCells="1" selectUnlockedCells="1"/>
  <printOptions/>
  <pageMargins left="0.7083333333333334" right="0.7083333333333334" top="0.7479166666666667" bottom="0.7479166666666667" header="0.5118110236220472" footer="0.5118110236220472"/>
  <pageSetup horizontalDpi="300" verticalDpi="300" orientation="landscape" pageOrder="overThenDown" paperSiz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29"/>
  <sheetViews>
    <sheetView view="pageBreakPreview" zoomScaleSheetLayoutView="100" zoomScalePageLayoutView="0" workbookViewId="0" topLeftCell="A1">
      <selection activeCell="A1" sqref="A1"/>
    </sheetView>
  </sheetViews>
  <sheetFormatPr defaultColWidth="8.00390625" defaultRowHeight="14.25"/>
  <cols>
    <col min="1" max="1" width="31.375" style="1" customWidth="1"/>
    <col min="2" max="2" width="11.625" style="1" customWidth="1"/>
    <col min="3" max="3" width="11.75390625" style="1" customWidth="1"/>
    <col min="4" max="4" width="12.75390625" style="1" customWidth="1"/>
    <col min="5" max="5" width="10.00390625" style="1" customWidth="1"/>
    <col min="6" max="6" width="8.875" style="1" customWidth="1"/>
    <col min="7" max="9" width="8.00390625" style="1" customWidth="1"/>
    <col min="10" max="10" width="9.75390625" style="1" customWidth="1"/>
    <col min="11" max="11" width="8.875" style="1" customWidth="1"/>
    <col min="12" max="12" width="9.375" style="1" customWidth="1"/>
    <col min="13" max="13" width="9.75390625" style="1" customWidth="1"/>
    <col min="14" max="14" width="10.625" style="1" customWidth="1"/>
    <col min="15" max="18" width="8.00390625" style="1" hidden="1" customWidth="1"/>
    <col min="19" max="19" width="10.50390625" style="1" customWidth="1"/>
    <col min="20" max="20" width="11.50390625" style="1" customWidth="1"/>
    <col min="21" max="23" width="10.50390625" style="1" customWidth="1"/>
    <col min="24" max="28" width="8.00390625" style="1" hidden="1" customWidth="1"/>
    <col min="29" max="16384" width="8.00390625" style="1" customWidth="1"/>
  </cols>
  <sheetData>
    <row r="1" spans="1:22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T1" s="2"/>
      <c r="U1" s="3"/>
      <c r="V1" s="3" t="s">
        <v>0</v>
      </c>
    </row>
    <row r="2" spans="1:22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T2" s="2"/>
      <c r="U2" s="3"/>
      <c r="V2" s="3" t="s">
        <v>1</v>
      </c>
    </row>
    <row r="3" spans="1:22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s="2"/>
      <c r="U3" s="3"/>
      <c r="V3" s="3" t="s">
        <v>2</v>
      </c>
    </row>
    <row r="4" spans="1:22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T4" s="2"/>
      <c r="U4" s="3"/>
      <c r="V4" s="3" t="s">
        <v>3</v>
      </c>
    </row>
    <row r="5" spans="1:22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T5" s="2"/>
      <c r="U5" s="3"/>
      <c r="V5" s="3"/>
    </row>
    <row r="6" spans="1:22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T6" s="2"/>
      <c r="U6" s="3"/>
      <c r="V6" s="3" t="s">
        <v>95</v>
      </c>
    </row>
    <row r="7" spans="1:27" ht="30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 t="s">
        <v>5</v>
      </c>
      <c r="R7" s="5"/>
      <c r="X7" s="6" t="s">
        <v>6</v>
      </c>
      <c r="Y7" s="7">
        <v>247</v>
      </c>
      <c r="AA7" s="1">
        <f>Y7-15</f>
        <v>232</v>
      </c>
    </row>
    <row r="8" spans="1:25" ht="30" customHeight="1">
      <c r="A8" s="4" t="s">
        <v>115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X8" s="8" t="s">
        <v>8</v>
      </c>
      <c r="Y8" s="9">
        <v>42</v>
      </c>
    </row>
    <row r="9" spans="1:25" ht="32.25" customHeight="1">
      <c r="A9" s="4" t="s">
        <v>116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X9" s="8" t="s">
        <v>10</v>
      </c>
      <c r="Y9" s="9">
        <v>12</v>
      </c>
    </row>
    <row r="10" spans="1:25" ht="23.25" customHeight="1" hidden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X10" s="8" t="s">
        <v>11</v>
      </c>
      <c r="Y10" s="10">
        <v>0.5</v>
      </c>
    </row>
    <row r="11" spans="1:25" ht="71.25" customHeight="1">
      <c r="A11" s="5" t="s">
        <v>12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X11" s="8" t="s">
        <v>13</v>
      </c>
      <c r="Y11" s="9">
        <v>6.6</v>
      </c>
    </row>
    <row r="12" spans="24:25" ht="23.25" customHeight="1" hidden="1">
      <c r="X12" s="8" t="s">
        <v>5</v>
      </c>
      <c r="Y12" s="9">
        <v>60</v>
      </c>
    </row>
    <row r="13" spans="1:25" s="17" customFormat="1" ht="60.75" customHeight="1">
      <c r="A13" s="234" t="s">
        <v>15</v>
      </c>
      <c r="B13" s="235" t="s">
        <v>16</v>
      </c>
      <c r="C13" s="235" t="s">
        <v>17</v>
      </c>
      <c r="D13" s="235" t="s">
        <v>18</v>
      </c>
      <c r="E13" s="12" t="s">
        <v>19</v>
      </c>
      <c r="F13" s="13"/>
      <c r="G13" s="13"/>
      <c r="H13" s="13"/>
      <c r="I13" s="14"/>
      <c r="J13" s="12" t="s">
        <v>21</v>
      </c>
      <c r="K13" s="13"/>
      <c r="L13" s="13"/>
      <c r="M13" s="13"/>
      <c r="N13" s="14"/>
      <c r="O13" s="44" t="s">
        <v>110</v>
      </c>
      <c r="P13" s="321"/>
      <c r="Q13" s="321"/>
      <c r="R13" s="241"/>
      <c r="S13" s="11" t="s">
        <v>24</v>
      </c>
      <c r="T13" s="15"/>
      <c r="U13" s="15"/>
      <c r="V13" s="16"/>
      <c r="X13" s="322" t="s">
        <v>29</v>
      </c>
      <c r="Y13" s="323">
        <v>0.923</v>
      </c>
    </row>
    <row r="14" spans="1:25" s="17" customFormat="1" ht="30">
      <c r="A14" s="20"/>
      <c r="B14" s="21"/>
      <c r="C14" s="21"/>
      <c r="D14" s="21"/>
      <c r="E14" s="22"/>
      <c r="F14" s="23"/>
      <c r="G14" s="23"/>
      <c r="H14" s="23"/>
      <c r="I14" s="24"/>
      <c r="J14" s="22"/>
      <c r="K14" s="23"/>
      <c r="L14" s="23"/>
      <c r="M14" s="23"/>
      <c r="N14" s="24"/>
      <c r="O14" s="47"/>
      <c r="P14" s="324"/>
      <c r="Q14" s="324"/>
      <c r="R14" s="52"/>
      <c r="S14" s="25"/>
      <c r="T14" s="26"/>
      <c r="U14" s="26"/>
      <c r="V14" s="27"/>
      <c r="X14" s="325" t="s">
        <v>117</v>
      </c>
      <c r="Y14" s="326">
        <v>120</v>
      </c>
    </row>
    <row r="15" spans="1:22" s="17" customFormat="1" ht="15">
      <c r="A15" s="20"/>
      <c r="B15" s="21"/>
      <c r="C15" s="21"/>
      <c r="D15" s="21"/>
      <c r="E15" s="28"/>
      <c r="F15" s="29"/>
      <c r="G15" s="29"/>
      <c r="H15" s="29"/>
      <c r="I15" s="30"/>
      <c r="J15" s="28"/>
      <c r="K15" s="29"/>
      <c r="L15" s="29"/>
      <c r="M15" s="29"/>
      <c r="N15" s="30"/>
      <c r="O15" s="47"/>
      <c r="P15" s="324"/>
      <c r="Q15" s="324"/>
      <c r="R15" s="52"/>
      <c r="S15" s="31"/>
      <c r="T15" s="32"/>
      <c r="U15" s="32"/>
      <c r="V15" s="33"/>
    </row>
    <row r="16" spans="1:22" s="17" customFormat="1" ht="15" customHeight="1">
      <c r="A16" s="20"/>
      <c r="B16" s="21"/>
      <c r="C16" s="21"/>
      <c r="D16" s="21"/>
      <c r="E16" s="234" t="s">
        <v>30</v>
      </c>
      <c r="F16" s="44" t="s">
        <v>31</v>
      </c>
      <c r="G16" s="44" t="s">
        <v>32</v>
      </c>
      <c r="H16" s="44" t="s">
        <v>33</v>
      </c>
      <c r="I16" s="44" t="s">
        <v>34</v>
      </c>
      <c r="J16" s="236" t="s">
        <v>36</v>
      </c>
      <c r="K16" s="237" t="s">
        <v>37</v>
      </c>
      <c r="L16" s="237" t="s">
        <v>38</v>
      </c>
      <c r="M16" s="238" t="s">
        <v>50</v>
      </c>
      <c r="N16" s="239" t="s">
        <v>40</v>
      </c>
      <c r="O16" s="47"/>
      <c r="P16" s="324"/>
      <c r="Q16" s="324"/>
      <c r="R16" s="52"/>
      <c r="S16" s="44" t="s">
        <v>36</v>
      </c>
      <c r="T16" s="44" t="s">
        <v>37</v>
      </c>
      <c r="U16" s="44" t="s">
        <v>38</v>
      </c>
      <c r="V16" s="240" t="s">
        <v>50</v>
      </c>
    </row>
    <row r="17" spans="1:22" s="17" customFormat="1" ht="15">
      <c r="A17" s="20"/>
      <c r="B17" s="21"/>
      <c r="C17" s="21"/>
      <c r="D17" s="21"/>
      <c r="E17" s="20"/>
      <c r="F17" s="46"/>
      <c r="G17" s="46"/>
      <c r="H17" s="46"/>
      <c r="I17" s="46"/>
      <c r="J17" s="48"/>
      <c r="K17" s="49"/>
      <c r="L17" s="49"/>
      <c r="M17" s="50"/>
      <c r="N17" s="51"/>
      <c r="O17" s="47"/>
      <c r="P17" s="324"/>
      <c r="Q17" s="324"/>
      <c r="R17" s="52"/>
      <c r="S17" s="46"/>
      <c r="T17" s="46"/>
      <c r="U17" s="46"/>
      <c r="V17" s="53"/>
    </row>
    <row r="18" spans="1:22" s="17" customFormat="1" ht="15">
      <c r="A18" s="20"/>
      <c r="B18" s="21"/>
      <c r="C18" s="21"/>
      <c r="D18" s="21"/>
      <c r="E18" s="20"/>
      <c r="F18" s="46"/>
      <c r="G18" s="46"/>
      <c r="H18" s="46"/>
      <c r="I18" s="46"/>
      <c r="J18" s="48"/>
      <c r="K18" s="49"/>
      <c r="L18" s="49"/>
      <c r="M18" s="50"/>
      <c r="N18" s="51"/>
      <c r="O18" s="47"/>
      <c r="P18" s="324"/>
      <c r="Q18" s="324"/>
      <c r="R18" s="52"/>
      <c r="S18" s="46"/>
      <c r="T18" s="46"/>
      <c r="U18" s="46"/>
      <c r="V18" s="53"/>
    </row>
    <row r="19" spans="1:22" s="17" customFormat="1" ht="15">
      <c r="A19" s="20"/>
      <c r="B19" s="21"/>
      <c r="C19" s="21"/>
      <c r="D19" s="21"/>
      <c r="E19" s="20"/>
      <c r="F19" s="46"/>
      <c r="G19" s="46"/>
      <c r="H19" s="46"/>
      <c r="I19" s="46"/>
      <c r="J19" s="48"/>
      <c r="K19" s="49"/>
      <c r="L19" s="49"/>
      <c r="M19" s="50"/>
      <c r="N19" s="51"/>
      <c r="O19" s="47"/>
      <c r="P19" s="324"/>
      <c r="Q19" s="324"/>
      <c r="R19" s="52"/>
      <c r="S19" s="46"/>
      <c r="T19" s="46"/>
      <c r="U19" s="46"/>
      <c r="V19" s="53"/>
    </row>
    <row r="20" spans="1:22" s="17" customFormat="1" ht="87" customHeight="1">
      <c r="A20" s="20"/>
      <c r="B20" s="21"/>
      <c r="C20" s="21"/>
      <c r="D20" s="21"/>
      <c r="E20" s="20"/>
      <c r="F20" s="46"/>
      <c r="G20" s="46"/>
      <c r="H20" s="46"/>
      <c r="I20" s="46"/>
      <c r="J20" s="290"/>
      <c r="K20" s="291"/>
      <c r="L20" s="291"/>
      <c r="M20" s="292"/>
      <c r="N20" s="293"/>
      <c r="O20" s="47"/>
      <c r="P20" s="327"/>
      <c r="Q20" s="327"/>
      <c r="R20" s="65"/>
      <c r="S20" s="46"/>
      <c r="T20" s="46"/>
      <c r="U20" s="46"/>
      <c r="V20" s="53"/>
    </row>
    <row r="21" spans="1:23" ht="15">
      <c r="A21" s="212" t="s">
        <v>118</v>
      </c>
      <c r="B21" s="262">
        <f>B22+B23+B24+B25+B26+B27+B28+B29+B31+B30</f>
        <v>14.25</v>
      </c>
      <c r="C21" s="142">
        <f>(Y7-(Y8-Y9)*Y10)*Y11*Y12*Y13-Y14</f>
        <v>84677.85599999999</v>
      </c>
      <c r="D21" s="142">
        <f>D22+D23+D24+D25+D26+D27+D28+D29+D30+D31</f>
        <v>1206661.5</v>
      </c>
      <c r="E21" s="112">
        <f aca="true" t="shared" si="0" ref="E21:E32">D21/N21</f>
        <v>19.05456534621872</v>
      </c>
      <c r="F21" s="144">
        <v>22</v>
      </c>
      <c r="G21" s="249">
        <f aca="true" t="shared" si="1" ref="G21:G32">F21/1.2</f>
        <v>18.333333333333336</v>
      </c>
      <c r="H21" s="144">
        <f aca="true" t="shared" si="2" ref="H21:H32">F21</f>
        <v>22</v>
      </c>
      <c r="I21" s="145">
        <f aca="true" t="shared" si="3" ref="I21:I32">H21/1.3</f>
        <v>16.923076923076923</v>
      </c>
      <c r="J21" s="143">
        <f>(J22+J23+J24+J25+J26+J27+J28+J29+J30+J31)</f>
        <v>17099.182500000003</v>
      </c>
      <c r="K21" s="144">
        <f>(K22+K23+K24+K25+K26+K27+K28+K29+K30+K31)</f>
        <v>19260.395999999997</v>
      </c>
      <c r="L21" s="144">
        <f>(L22+L23+L24+L25+L26+L27+L28+L29+L30+L31)</f>
        <v>4137.675</v>
      </c>
      <c r="M21" s="144">
        <f>(M22+M23+M24+M25+M26+M27+M28+M29+M30+M31)</f>
        <v>22829.38125</v>
      </c>
      <c r="N21" s="146">
        <f>(N22+N23+N24+N25+N26+N27+N28+N29+N30+N31)</f>
        <v>63326.63475</v>
      </c>
      <c r="O21" s="142">
        <f aca="true" t="shared" si="4" ref="O21:O32">D21/E21</f>
        <v>63326.63474999999</v>
      </c>
      <c r="P21" s="147"/>
      <c r="Q21" s="144"/>
      <c r="R21" s="144"/>
      <c r="S21" s="144">
        <f>AVERAGE(S22,S23,S24,S25,S26,S27,S28,S29,S30,S31)</f>
        <v>32.1</v>
      </c>
      <c r="T21" s="144">
        <f>AVERAGE(T22,T23,T24,T25,T26,T27,T28,T29,T30,T31)</f>
        <v>24.1</v>
      </c>
      <c r="U21" s="144">
        <f>AVERAGE(U22,U23,U24,U25,U26,U27,U28,U29,U30,U31)</f>
        <v>6.3</v>
      </c>
      <c r="V21" s="144">
        <f>AVERAGE(V22,V23,V24,V25,V26,V27,V28,V29,V30,V31)</f>
        <v>37.5</v>
      </c>
      <c r="W21" s="86"/>
    </row>
    <row r="22" spans="1:23" ht="15">
      <c r="A22" s="161" t="s">
        <v>63</v>
      </c>
      <c r="B22" s="111">
        <v>1.5</v>
      </c>
      <c r="C22" s="98">
        <f aca="true" t="shared" si="5" ref="C22:C32">ROUND(C21,0)</f>
        <v>84678</v>
      </c>
      <c r="D22" s="98">
        <f aca="true" t="shared" si="6" ref="D22:D32">B22*C22</f>
        <v>127017</v>
      </c>
      <c r="E22" s="112">
        <f t="shared" si="0"/>
        <v>19.315188762071994</v>
      </c>
      <c r="F22" s="102">
        <v>22</v>
      </c>
      <c r="G22" s="113">
        <f t="shared" si="1"/>
        <v>18.333333333333336</v>
      </c>
      <c r="H22" s="102">
        <f t="shared" si="2"/>
        <v>22</v>
      </c>
      <c r="I22" s="114">
        <f t="shared" si="3"/>
        <v>16.923076923076923</v>
      </c>
      <c r="J22" s="112">
        <f aca="true" t="shared" si="7" ref="J22:J32">(D22*S22/100)/F22</f>
        <v>2193.93</v>
      </c>
      <c r="K22" s="102">
        <f aca="true" t="shared" si="8" ref="K22:K32">(D22*T22/100)/G22</f>
        <v>2217.024</v>
      </c>
      <c r="L22" s="102">
        <f aca="true" t="shared" si="9" ref="L22:L32">(D22*U22/100)/H22</f>
        <v>288.675</v>
      </c>
      <c r="M22" s="102">
        <f aca="true" t="shared" si="10" ref="M22:M32">(D22*V22/100)/I22</f>
        <v>1876.3875</v>
      </c>
      <c r="N22" s="115">
        <f aca="true" t="shared" si="11" ref="N22:N32">J22+K22+L22+M22</f>
        <v>6576.0165</v>
      </c>
      <c r="O22" s="98">
        <f t="shared" si="4"/>
        <v>6576.0165</v>
      </c>
      <c r="P22" s="328"/>
      <c r="Q22" s="113"/>
      <c r="R22" s="113" t="e">
        <f aca="true" t="shared" si="12" ref="R22:R31">D22/"#REF!"</f>
        <v>#VALUE!</v>
      </c>
      <c r="S22" s="102">
        <v>38</v>
      </c>
      <c r="T22" s="102">
        <f aca="true" t="shared" si="13" ref="T22:T28">100-S22-U22-V22</f>
        <v>32</v>
      </c>
      <c r="U22" s="102">
        <v>5</v>
      </c>
      <c r="V22" s="114">
        <v>25</v>
      </c>
      <c r="W22" s="86"/>
    </row>
    <row r="23" spans="1:23" ht="15">
      <c r="A23" s="161" t="s">
        <v>64</v>
      </c>
      <c r="B23" s="111">
        <v>1.5</v>
      </c>
      <c r="C23" s="98">
        <f t="shared" si="5"/>
        <v>84678</v>
      </c>
      <c r="D23" s="98">
        <f t="shared" si="6"/>
        <v>127017</v>
      </c>
      <c r="E23" s="112">
        <f t="shared" si="0"/>
        <v>19.113814074717638</v>
      </c>
      <c r="F23" s="102">
        <v>22</v>
      </c>
      <c r="G23" s="113">
        <f t="shared" si="1"/>
        <v>18.333333333333336</v>
      </c>
      <c r="H23" s="102">
        <f t="shared" si="2"/>
        <v>22</v>
      </c>
      <c r="I23" s="114">
        <f t="shared" si="3"/>
        <v>16.923076923076923</v>
      </c>
      <c r="J23" s="112">
        <f t="shared" si="7"/>
        <v>1847.5200000000002</v>
      </c>
      <c r="K23" s="102">
        <f t="shared" si="8"/>
        <v>2632.7159999999994</v>
      </c>
      <c r="L23" s="102">
        <f t="shared" si="9"/>
        <v>288.675</v>
      </c>
      <c r="M23" s="102">
        <f t="shared" si="10"/>
        <v>1876.3875</v>
      </c>
      <c r="N23" s="115">
        <f t="shared" si="11"/>
        <v>6645.2985</v>
      </c>
      <c r="O23" s="98">
        <f t="shared" si="4"/>
        <v>6645.2985</v>
      </c>
      <c r="P23" s="328"/>
      <c r="Q23" s="113"/>
      <c r="R23" s="113" t="e">
        <f t="shared" si="12"/>
        <v>#VALUE!</v>
      </c>
      <c r="S23" s="102">
        <v>32</v>
      </c>
      <c r="T23" s="102">
        <f t="shared" si="13"/>
        <v>38</v>
      </c>
      <c r="U23" s="102">
        <v>5</v>
      </c>
      <c r="V23" s="114">
        <v>25</v>
      </c>
      <c r="W23" s="86"/>
    </row>
    <row r="24" spans="1:23" ht="15">
      <c r="A24" s="161" t="s">
        <v>65</v>
      </c>
      <c r="B24" s="111">
        <v>1.5</v>
      </c>
      <c r="C24" s="98">
        <f t="shared" si="5"/>
        <v>84678</v>
      </c>
      <c r="D24" s="98">
        <f t="shared" si="6"/>
        <v>127017</v>
      </c>
      <c r="E24" s="112">
        <f t="shared" si="0"/>
        <v>19.45181255526083</v>
      </c>
      <c r="F24" s="102">
        <v>22</v>
      </c>
      <c r="G24" s="113">
        <f t="shared" si="1"/>
        <v>18.333333333333336</v>
      </c>
      <c r="H24" s="102">
        <f t="shared" si="2"/>
        <v>22</v>
      </c>
      <c r="I24" s="114">
        <f t="shared" si="3"/>
        <v>16.923076923076923</v>
      </c>
      <c r="J24" s="112">
        <f t="shared" si="7"/>
        <v>2136.195</v>
      </c>
      <c r="K24" s="102">
        <f t="shared" si="8"/>
        <v>1939.896</v>
      </c>
      <c r="L24" s="102">
        <f t="shared" si="9"/>
        <v>577.35</v>
      </c>
      <c r="M24" s="102">
        <f t="shared" si="10"/>
        <v>1876.3875</v>
      </c>
      <c r="N24" s="115">
        <f t="shared" si="11"/>
        <v>6529.8285000000005</v>
      </c>
      <c r="O24" s="98">
        <f t="shared" si="4"/>
        <v>6529.8285000000005</v>
      </c>
      <c r="P24" s="328"/>
      <c r="Q24" s="113"/>
      <c r="R24" s="113" t="e">
        <f t="shared" si="12"/>
        <v>#VALUE!</v>
      </c>
      <c r="S24" s="102">
        <v>37</v>
      </c>
      <c r="T24" s="102">
        <f t="shared" si="13"/>
        <v>28</v>
      </c>
      <c r="U24" s="102">
        <v>10</v>
      </c>
      <c r="V24" s="114">
        <v>25</v>
      </c>
      <c r="W24" s="86"/>
    </row>
    <row r="25" spans="1:23" ht="15">
      <c r="A25" s="161" t="s">
        <v>66</v>
      </c>
      <c r="B25" s="111">
        <v>1.5</v>
      </c>
      <c r="C25" s="98">
        <f t="shared" si="5"/>
        <v>84678</v>
      </c>
      <c r="D25" s="98">
        <f t="shared" si="6"/>
        <v>127017</v>
      </c>
      <c r="E25" s="112">
        <f t="shared" si="0"/>
        <v>19.28133216476775</v>
      </c>
      <c r="F25" s="102">
        <v>22</v>
      </c>
      <c r="G25" s="113">
        <f t="shared" si="1"/>
        <v>18.333333333333336</v>
      </c>
      <c r="H25" s="102">
        <f t="shared" si="2"/>
        <v>22</v>
      </c>
      <c r="I25" s="114">
        <f t="shared" si="3"/>
        <v>16.923076923076923</v>
      </c>
      <c r="J25" s="112">
        <f t="shared" si="7"/>
        <v>1270.17</v>
      </c>
      <c r="K25" s="102">
        <f t="shared" si="8"/>
        <v>2286.3059999999996</v>
      </c>
      <c r="L25" s="102">
        <f t="shared" si="9"/>
        <v>1154.7</v>
      </c>
      <c r="M25" s="102">
        <f t="shared" si="10"/>
        <v>1876.3875</v>
      </c>
      <c r="N25" s="115">
        <f t="shared" si="11"/>
        <v>6587.563499999999</v>
      </c>
      <c r="O25" s="98">
        <f t="shared" si="4"/>
        <v>6587.563499999999</v>
      </c>
      <c r="P25" s="328"/>
      <c r="Q25" s="113"/>
      <c r="R25" s="113" t="e">
        <f t="shared" si="12"/>
        <v>#VALUE!</v>
      </c>
      <c r="S25" s="102">
        <v>22</v>
      </c>
      <c r="T25" s="102">
        <f t="shared" si="13"/>
        <v>33</v>
      </c>
      <c r="U25" s="102">
        <v>20</v>
      </c>
      <c r="V25" s="114">
        <v>25</v>
      </c>
      <c r="W25" s="86"/>
    </row>
    <row r="26" spans="1:23" ht="15">
      <c r="A26" s="161" t="s">
        <v>66</v>
      </c>
      <c r="B26" s="111">
        <v>1.5</v>
      </c>
      <c r="C26" s="98">
        <f t="shared" si="5"/>
        <v>84678</v>
      </c>
      <c r="D26" s="98">
        <f t="shared" si="6"/>
        <v>127017</v>
      </c>
      <c r="E26" s="112">
        <f t="shared" si="0"/>
        <v>18.88412017167382</v>
      </c>
      <c r="F26" s="102">
        <v>22</v>
      </c>
      <c r="G26" s="113">
        <f t="shared" si="1"/>
        <v>18.333333333333336</v>
      </c>
      <c r="H26" s="102">
        <f t="shared" si="2"/>
        <v>22</v>
      </c>
      <c r="I26" s="114">
        <f t="shared" si="3"/>
        <v>16.923076923076923</v>
      </c>
      <c r="J26" s="112">
        <f t="shared" si="7"/>
        <v>1443.375</v>
      </c>
      <c r="K26" s="102">
        <f t="shared" si="8"/>
        <v>3117.6899999999996</v>
      </c>
      <c r="L26" s="102">
        <f t="shared" si="9"/>
        <v>288.675</v>
      </c>
      <c r="M26" s="102">
        <f t="shared" si="10"/>
        <v>1876.3875</v>
      </c>
      <c r="N26" s="115">
        <f t="shared" si="11"/>
        <v>6726.1275</v>
      </c>
      <c r="O26" s="98">
        <f t="shared" si="4"/>
        <v>6726.1275</v>
      </c>
      <c r="P26" s="328"/>
      <c r="Q26" s="113"/>
      <c r="R26" s="113" t="e">
        <f t="shared" si="12"/>
        <v>#VALUE!</v>
      </c>
      <c r="S26" s="102">
        <v>25</v>
      </c>
      <c r="T26" s="102">
        <f t="shared" si="13"/>
        <v>45</v>
      </c>
      <c r="U26" s="102">
        <v>5</v>
      </c>
      <c r="V26" s="114">
        <v>25</v>
      </c>
      <c r="W26" s="86"/>
    </row>
    <row r="27" spans="1:23" ht="15">
      <c r="A27" s="161" t="s">
        <v>67</v>
      </c>
      <c r="B27" s="111">
        <v>3.75</v>
      </c>
      <c r="C27" s="98">
        <f t="shared" si="5"/>
        <v>84678</v>
      </c>
      <c r="D27" s="98">
        <f t="shared" si="6"/>
        <v>317542.5</v>
      </c>
      <c r="E27" s="112">
        <f t="shared" si="0"/>
        <v>19.31518876207199</v>
      </c>
      <c r="F27" s="102">
        <v>22</v>
      </c>
      <c r="G27" s="113">
        <f t="shared" si="1"/>
        <v>18.333333333333336</v>
      </c>
      <c r="H27" s="102">
        <f t="shared" si="2"/>
        <v>22</v>
      </c>
      <c r="I27" s="114">
        <f t="shared" si="3"/>
        <v>16.923076923076923</v>
      </c>
      <c r="J27" s="112">
        <f t="shared" si="7"/>
        <v>5051.8125</v>
      </c>
      <c r="K27" s="102">
        <f t="shared" si="8"/>
        <v>5542.5599999999995</v>
      </c>
      <c r="L27" s="102">
        <f t="shared" si="9"/>
        <v>1154.7</v>
      </c>
      <c r="M27" s="102">
        <f t="shared" si="10"/>
        <v>4690.96875</v>
      </c>
      <c r="N27" s="115">
        <f t="shared" si="11"/>
        <v>16440.041250000002</v>
      </c>
      <c r="O27" s="98">
        <f t="shared" si="4"/>
        <v>16440.041250000002</v>
      </c>
      <c r="P27" s="328"/>
      <c r="Q27" s="113"/>
      <c r="R27" s="113" t="e">
        <f t="shared" si="12"/>
        <v>#VALUE!</v>
      </c>
      <c r="S27" s="102">
        <v>35</v>
      </c>
      <c r="T27" s="102">
        <f t="shared" si="13"/>
        <v>32</v>
      </c>
      <c r="U27" s="102">
        <v>8</v>
      </c>
      <c r="V27" s="114">
        <v>25</v>
      </c>
      <c r="W27" s="86"/>
    </row>
    <row r="28" spans="1:23" ht="15">
      <c r="A28" s="161" t="s">
        <v>68</v>
      </c>
      <c r="B28" s="111">
        <v>1</v>
      </c>
      <c r="C28" s="98">
        <f t="shared" si="5"/>
        <v>84678</v>
      </c>
      <c r="D28" s="98">
        <f t="shared" si="6"/>
        <v>84678</v>
      </c>
      <c r="E28" s="112">
        <f t="shared" si="0"/>
        <v>19.281332164767747</v>
      </c>
      <c r="F28" s="102">
        <v>22</v>
      </c>
      <c r="G28" s="113">
        <f t="shared" si="1"/>
        <v>18.333333333333336</v>
      </c>
      <c r="H28" s="102">
        <f t="shared" si="2"/>
        <v>22</v>
      </c>
      <c r="I28" s="114">
        <f t="shared" si="3"/>
        <v>16.923076923076923</v>
      </c>
      <c r="J28" s="112">
        <f t="shared" si="7"/>
        <v>1231.68</v>
      </c>
      <c r="K28" s="102">
        <f t="shared" si="8"/>
        <v>1524.204</v>
      </c>
      <c r="L28" s="102">
        <f t="shared" si="9"/>
        <v>384.9</v>
      </c>
      <c r="M28" s="102">
        <f t="shared" si="10"/>
        <v>1250.925</v>
      </c>
      <c r="N28" s="115">
        <f t="shared" si="11"/>
        <v>4391.709</v>
      </c>
      <c r="O28" s="98">
        <f t="shared" si="4"/>
        <v>4391.709</v>
      </c>
      <c r="P28" s="328"/>
      <c r="Q28" s="113"/>
      <c r="R28" s="113" t="e">
        <f t="shared" si="12"/>
        <v>#VALUE!</v>
      </c>
      <c r="S28" s="102">
        <v>32</v>
      </c>
      <c r="T28" s="102">
        <f t="shared" si="13"/>
        <v>33</v>
      </c>
      <c r="U28" s="102">
        <v>10</v>
      </c>
      <c r="V28" s="114">
        <v>25</v>
      </c>
      <c r="W28" s="86"/>
    </row>
    <row r="29" spans="1:23" ht="15">
      <c r="A29" s="161" t="s">
        <v>98</v>
      </c>
      <c r="B29" s="111">
        <v>0.5</v>
      </c>
      <c r="C29" s="98">
        <f t="shared" si="5"/>
        <v>84678</v>
      </c>
      <c r="D29" s="98">
        <f t="shared" si="6"/>
        <v>42339</v>
      </c>
      <c r="E29" s="112">
        <f t="shared" si="0"/>
        <v>22</v>
      </c>
      <c r="F29" s="102">
        <v>22</v>
      </c>
      <c r="G29" s="113">
        <f t="shared" si="1"/>
        <v>18.333333333333336</v>
      </c>
      <c r="H29" s="102">
        <f t="shared" si="2"/>
        <v>22</v>
      </c>
      <c r="I29" s="114">
        <f t="shared" si="3"/>
        <v>16.923076923076923</v>
      </c>
      <c r="J29" s="112">
        <f t="shared" si="7"/>
        <v>1924.5</v>
      </c>
      <c r="K29" s="102">
        <f t="shared" si="8"/>
        <v>0</v>
      </c>
      <c r="L29" s="102">
        <f t="shared" si="9"/>
        <v>0</v>
      </c>
      <c r="M29" s="102">
        <f t="shared" si="10"/>
        <v>0</v>
      </c>
      <c r="N29" s="115">
        <f t="shared" si="11"/>
        <v>1924.5</v>
      </c>
      <c r="O29" s="98">
        <f t="shared" si="4"/>
        <v>1924.5</v>
      </c>
      <c r="P29" s="328"/>
      <c r="Q29" s="113"/>
      <c r="R29" s="113" t="e">
        <f t="shared" si="12"/>
        <v>#VALUE!</v>
      </c>
      <c r="S29" s="102">
        <v>100</v>
      </c>
      <c r="T29" s="102">
        <v>0</v>
      </c>
      <c r="U29" s="102">
        <v>0</v>
      </c>
      <c r="V29" s="114">
        <v>0</v>
      </c>
      <c r="W29" s="86"/>
    </row>
    <row r="30" spans="1:23" ht="15">
      <c r="A30" s="161" t="s">
        <v>99</v>
      </c>
      <c r="B30" s="111">
        <v>1</v>
      </c>
      <c r="C30" s="98">
        <f t="shared" si="5"/>
        <v>84678</v>
      </c>
      <c r="D30" s="98">
        <f t="shared" si="6"/>
        <v>84678</v>
      </c>
      <c r="E30" s="112">
        <f t="shared" si="0"/>
        <v>16.923076923076923</v>
      </c>
      <c r="F30" s="102">
        <v>22</v>
      </c>
      <c r="G30" s="113">
        <f t="shared" si="1"/>
        <v>18.333333333333336</v>
      </c>
      <c r="H30" s="102">
        <f t="shared" si="2"/>
        <v>22</v>
      </c>
      <c r="I30" s="114">
        <f t="shared" si="3"/>
        <v>16.923076923076923</v>
      </c>
      <c r="J30" s="112">
        <f t="shared" si="7"/>
        <v>0</v>
      </c>
      <c r="K30" s="102">
        <f t="shared" si="8"/>
        <v>0</v>
      </c>
      <c r="L30" s="102">
        <f t="shared" si="9"/>
        <v>0</v>
      </c>
      <c r="M30" s="102">
        <f t="shared" si="10"/>
        <v>5003.7</v>
      </c>
      <c r="N30" s="115">
        <f t="shared" si="11"/>
        <v>5003.7</v>
      </c>
      <c r="O30" s="98">
        <f t="shared" si="4"/>
        <v>5003.7</v>
      </c>
      <c r="P30" s="328"/>
      <c r="Q30" s="113"/>
      <c r="R30" s="113" t="e">
        <f t="shared" si="12"/>
        <v>#VALUE!</v>
      </c>
      <c r="S30" s="102">
        <v>0</v>
      </c>
      <c r="T30" s="102">
        <v>0</v>
      </c>
      <c r="U30" s="102">
        <v>0</v>
      </c>
      <c r="V30" s="114">
        <v>100</v>
      </c>
      <c r="W30" s="86"/>
    </row>
    <row r="31" spans="1:23" ht="15">
      <c r="A31" s="161" t="s">
        <v>100</v>
      </c>
      <c r="B31" s="111">
        <v>0.5</v>
      </c>
      <c r="C31" s="98">
        <f t="shared" si="5"/>
        <v>84678</v>
      </c>
      <c r="D31" s="98">
        <f t="shared" si="6"/>
        <v>42339</v>
      </c>
      <c r="E31" s="112">
        <f t="shared" si="0"/>
        <v>16.923076923076923</v>
      </c>
      <c r="F31" s="102">
        <v>22</v>
      </c>
      <c r="G31" s="113">
        <f t="shared" si="1"/>
        <v>18.333333333333336</v>
      </c>
      <c r="H31" s="102">
        <f t="shared" si="2"/>
        <v>22</v>
      </c>
      <c r="I31" s="114">
        <f t="shared" si="3"/>
        <v>16.923076923076923</v>
      </c>
      <c r="J31" s="112">
        <f t="shared" si="7"/>
        <v>0</v>
      </c>
      <c r="K31" s="102">
        <f t="shared" si="8"/>
        <v>0</v>
      </c>
      <c r="L31" s="102">
        <f t="shared" si="9"/>
        <v>0</v>
      </c>
      <c r="M31" s="102">
        <f t="shared" si="10"/>
        <v>2501.85</v>
      </c>
      <c r="N31" s="115">
        <f t="shared" si="11"/>
        <v>2501.85</v>
      </c>
      <c r="O31" s="98">
        <f t="shared" si="4"/>
        <v>2501.85</v>
      </c>
      <c r="P31" s="101"/>
      <c r="Q31" s="102"/>
      <c r="R31" s="113" t="e">
        <f t="shared" si="12"/>
        <v>#VALUE!</v>
      </c>
      <c r="S31" s="102">
        <v>0</v>
      </c>
      <c r="T31" s="102">
        <v>0</v>
      </c>
      <c r="U31" s="102">
        <v>0</v>
      </c>
      <c r="V31" s="114">
        <v>100</v>
      </c>
      <c r="W31" s="86"/>
    </row>
    <row r="32" spans="1:23" ht="15">
      <c r="A32" s="280" t="s">
        <v>71</v>
      </c>
      <c r="B32" s="330">
        <v>1.5</v>
      </c>
      <c r="C32" s="257">
        <f t="shared" si="5"/>
        <v>84678</v>
      </c>
      <c r="D32" s="257">
        <f t="shared" si="6"/>
        <v>127017</v>
      </c>
      <c r="E32" s="152">
        <f t="shared" si="0"/>
        <v>19.555555555555557</v>
      </c>
      <c r="F32" s="153">
        <v>22</v>
      </c>
      <c r="G32" s="254">
        <f t="shared" si="1"/>
        <v>18.333333333333336</v>
      </c>
      <c r="H32" s="153">
        <f t="shared" si="2"/>
        <v>22</v>
      </c>
      <c r="I32" s="154">
        <f t="shared" si="3"/>
        <v>16.923076923076923</v>
      </c>
      <c r="J32" s="152">
        <f t="shared" si="7"/>
        <v>2309.4</v>
      </c>
      <c r="K32" s="153">
        <f t="shared" si="8"/>
        <v>1732.0499999999997</v>
      </c>
      <c r="L32" s="153">
        <f t="shared" si="9"/>
        <v>577.35</v>
      </c>
      <c r="M32" s="153">
        <f t="shared" si="10"/>
        <v>1876.3875</v>
      </c>
      <c r="N32" s="255">
        <f t="shared" si="11"/>
        <v>6495.1875</v>
      </c>
      <c r="O32" s="119">
        <f t="shared" si="4"/>
        <v>6495.187499999999</v>
      </c>
      <c r="P32" s="256"/>
      <c r="Q32" s="153"/>
      <c r="R32" s="153"/>
      <c r="S32" s="153">
        <v>40</v>
      </c>
      <c r="T32" s="153">
        <f>100-S32-U32-V32</f>
        <v>25</v>
      </c>
      <c r="U32" s="153">
        <v>10</v>
      </c>
      <c r="V32" s="154">
        <v>25</v>
      </c>
      <c r="W32" s="86"/>
    </row>
    <row r="33" spans="1:23" ht="15">
      <c r="A33" s="331" t="s">
        <v>77</v>
      </c>
      <c r="B33" s="332">
        <f>B21+B32</f>
        <v>15.75</v>
      </c>
      <c r="C33" s="332"/>
      <c r="D33" s="359">
        <f>D21+D32</f>
        <v>1333678.5</v>
      </c>
      <c r="E33" s="359">
        <f>AVERAGE(E32,E21)</f>
        <v>19.30506045088714</v>
      </c>
      <c r="F33" s="359">
        <f>AVERAGE(F32,F21)</f>
        <v>22</v>
      </c>
      <c r="G33" s="359">
        <f>AVERAGE(G32,G21)</f>
        <v>18.333333333333336</v>
      </c>
      <c r="H33" s="359">
        <f>AVERAGE(H32,H21)</f>
        <v>22</v>
      </c>
      <c r="I33" s="359">
        <f>AVERAGE(I32,I21)</f>
        <v>16.923076923076923</v>
      </c>
      <c r="J33" s="359">
        <f aca="true" t="shared" si="14" ref="J33:O33">J21+J32</f>
        <v>19408.582500000004</v>
      </c>
      <c r="K33" s="359">
        <f t="shared" si="14"/>
        <v>20992.445999999996</v>
      </c>
      <c r="L33" s="359">
        <f t="shared" si="14"/>
        <v>4715.025000000001</v>
      </c>
      <c r="M33" s="359">
        <f t="shared" si="14"/>
        <v>24705.76875</v>
      </c>
      <c r="N33" s="359">
        <f t="shared" si="14"/>
        <v>69821.82225</v>
      </c>
      <c r="O33" s="85">
        <f t="shared" si="14"/>
        <v>69821.82224999998</v>
      </c>
      <c r="P33" s="335"/>
      <c r="Q33" s="258"/>
      <c r="R33" s="258"/>
      <c r="S33" s="335">
        <f>AVERAGE(S21,S32)</f>
        <v>36.05</v>
      </c>
      <c r="T33" s="335">
        <f>AVERAGE(T21,T32)</f>
        <v>24.55</v>
      </c>
      <c r="U33" s="335">
        <f>AVERAGE(U21,U32)</f>
        <v>8.15</v>
      </c>
      <c r="V33" s="335">
        <f>AVERAGE(V21,V32)</f>
        <v>31.25</v>
      </c>
      <c r="W33" s="86"/>
    </row>
    <row r="34" spans="1:23" ht="15">
      <c r="A34" s="137"/>
      <c r="B34" s="138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6"/>
    </row>
    <row r="35" ht="61.5" customHeight="1"/>
    <row r="36" spans="1:22" ht="15">
      <c r="A36" s="5" t="s">
        <v>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5" customHeight="1">
      <c r="A37" s="11" t="s">
        <v>15</v>
      </c>
      <c r="B37" s="12" t="s">
        <v>16</v>
      </c>
      <c r="C37" s="12" t="s">
        <v>17</v>
      </c>
      <c r="D37" s="12" t="s">
        <v>18</v>
      </c>
      <c r="E37" s="12" t="s">
        <v>19</v>
      </c>
      <c r="F37" s="13"/>
      <c r="G37" s="13"/>
      <c r="H37" s="13"/>
      <c r="I37" s="14"/>
      <c r="J37" s="12" t="s">
        <v>21</v>
      </c>
      <c r="K37" s="13"/>
      <c r="L37" s="13"/>
      <c r="M37" s="13"/>
      <c r="N37" s="14"/>
      <c r="O37" s="235" t="s">
        <v>110</v>
      </c>
      <c r="P37" s="13"/>
      <c r="Q37" s="13"/>
      <c r="R37" s="14"/>
      <c r="S37" s="11" t="s">
        <v>24</v>
      </c>
      <c r="T37" s="15"/>
      <c r="U37" s="15"/>
      <c r="V37" s="16"/>
    </row>
    <row r="38" spans="1:22" ht="15">
      <c r="A38" s="20"/>
      <c r="B38" s="21"/>
      <c r="C38" s="21"/>
      <c r="D38" s="21"/>
      <c r="E38" s="22"/>
      <c r="F38" s="23"/>
      <c r="G38" s="23"/>
      <c r="H38" s="23"/>
      <c r="I38" s="24"/>
      <c r="J38" s="22"/>
      <c r="K38" s="23"/>
      <c r="L38" s="23"/>
      <c r="M38" s="23"/>
      <c r="N38" s="24"/>
      <c r="O38" s="22"/>
      <c r="P38" s="23"/>
      <c r="Q38" s="23"/>
      <c r="R38" s="24"/>
      <c r="S38" s="25"/>
      <c r="T38" s="26"/>
      <c r="U38" s="26"/>
      <c r="V38" s="27"/>
    </row>
    <row r="39" spans="1:22" ht="15">
      <c r="A39" s="20"/>
      <c r="B39" s="21"/>
      <c r="C39" s="21"/>
      <c r="D39" s="21"/>
      <c r="E39" s="28"/>
      <c r="F39" s="29"/>
      <c r="G39" s="29"/>
      <c r="H39" s="29"/>
      <c r="I39" s="30"/>
      <c r="J39" s="28"/>
      <c r="K39" s="29"/>
      <c r="L39" s="29"/>
      <c r="M39" s="29"/>
      <c r="N39" s="30"/>
      <c r="O39" s="22"/>
      <c r="P39" s="23"/>
      <c r="Q39" s="23"/>
      <c r="R39" s="24"/>
      <c r="S39" s="31"/>
      <c r="T39" s="32"/>
      <c r="U39" s="32"/>
      <c r="V39" s="33"/>
    </row>
    <row r="40" spans="1:22" ht="15" customHeight="1">
      <c r="A40" s="20"/>
      <c r="B40" s="21"/>
      <c r="C40" s="21"/>
      <c r="D40" s="21"/>
      <c r="E40" s="11" t="s">
        <v>30</v>
      </c>
      <c r="F40" s="34" t="s">
        <v>31</v>
      </c>
      <c r="G40" s="34" t="s">
        <v>32</v>
      </c>
      <c r="H40" s="34" t="s">
        <v>33</v>
      </c>
      <c r="I40" s="34" t="s">
        <v>34</v>
      </c>
      <c r="J40" s="36" t="s">
        <v>36</v>
      </c>
      <c r="K40" s="37" t="s">
        <v>37</v>
      </c>
      <c r="L40" s="37" t="s">
        <v>38</v>
      </c>
      <c r="M40" s="38" t="s">
        <v>50</v>
      </c>
      <c r="N40" s="39" t="s">
        <v>40</v>
      </c>
      <c r="O40" s="22"/>
      <c r="P40" s="23"/>
      <c r="Q40" s="23"/>
      <c r="R40" s="24"/>
      <c r="S40" s="34" t="s">
        <v>36</v>
      </c>
      <c r="T40" s="34" t="s">
        <v>37</v>
      </c>
      <c r="U40" s="34" t="s">
        <v>38</v>
      </c>
      <c r="V40" s="41" t="s">
        <v>50</v>
      </c>
    </row>
    <row r="41" spans="1:22" ht="15">
      <c r="A41" s="20"/>
      <c r="B41" s="21"/>
      <c r="C41" s="21"/>
      <c r="D41" s="21"/>
      <c r="E41" s="20"/>
      <c r="F41" s="46"/>
      <c r="G41" s="46"/>
      <c r="H41" s="46"/>
      <c r="I41" s="46"/>
      <c r="J41" s="48"/>
      <c r="K41" s="49"/>
      <c r="L41" s="49"/>
      <c r="M41" s="50"/>
      <c r="N41" s="51"/>
      <c r="O41" s="22"/>
      <c r="P41" s="23"/>
      <c r="Q41" s="23"/>
      <c r="R41" s="24"/>
      <c r="S41" s="46"/>
      <c r="T41" s="46"/>
      <c r="U41" s="46"/>
      <c r="V41" s="53"/>
    </row>
    <row r="42" spans="1:22" ht="15">
      <c r="A42" s="20"/>
      <c r="B42" s="21"/>
      <c r="C42" s="21"/>
      <c r="D42" s="21"/>
      <c r="E42" s="20"/>
      <c r="F42" s="46"/>
      <c r="G42" s="46"/>
      <c r="H42" s="46"/>
      <c r="I42" s="46"/>
      <c r="J42" s="48"/>
      <c r="K42" s="49"/>
      <c r="L42" s="49"/>
      <c r="M42" s="50"/>
      <c r="N42" s="51"/>
      <c r="O42" s="22"/>
      <c r="P42" s="23"/>
      <c r="Q42" s="23"/>
      <c r="R42" s="24"/>
      <c r="S42" s="46"/>
      <c r="T42" s="46"/>
      <c r="U42" s="46"/>
      <c r="V42" s="53"/>
    </row>
    <row r="43" spans="1:22" ht="15">
      <c r="A43" s="20"/>
      <c r="B43" s="21"/>
      <c r="C43" s="21"/>
      <c r="D43" s="21"/>
      <c r="E43" s="20"/>
      <c r="F43" s="46"/>
      <c r="G43" s="46"/>
      <c r="H43" s="46"/>
      <c r="I43" s="46"/>
      <c r="J43" s="48"/>
      <c r="K43" s="49"/>
      <c r="L43" s="49"/>
      <c r="M43" s="50"/>
      <c r="N43" s="51"/>
      <c r="O43" s="22"/>
      <c r="P43" s="23"/>
      <c r="Q43" s="23"/>
      <c r="R43" s="24"/>
      <c r="S43" s="46"/>
      <c r="T43" s="46"/>
      <c r="U43" s="46"/>
      <c r="V43" s="53"/>
    </row>
    <row r="44" spans="1:22" ht="15">
      <c r="A44" s="58"/>
      <c r="B44" s="57"/>
      <c r="C44" s="57"/>
      <c r="D44" s="57"/>
      <c r="E44" s="58"/>
      <c r="F44" s="59"/>
      <c r="G44" s="59"/>
      <c r="H44" s="59"/>
      <c r="I44" s="59"/>
      <c r="J44" s="61"/>
      <c r="K44" s="62"/>
      <c r="L44" s="62"/>
      <c r="M44" s="63"/>
      <c r="N44" s="64"/>
      <c r="O44" s="22"/>
      <c r="P44" s="29"/>
      <c r="Q44" s="29"/>
      <c r="R44" s="30"/>
      <c r="S44" s="59"/>
      <c r="T44" s="59"/>
      <c r="U44" s="59"/>
      <c r="V44" s="66"/>
    </row>
    <row r="45" spans="1:22" ht="15" customHeight="1">
      <c r="A45" s="247" t="s">
        <v>118</v>
      </c>
      <c r="B45" s="248">
        <f>B46+B47+B48+B49+B50+B51+B52+B53+B55+B54</f>
        <v>13.75</v>
      </c>
      <c r="C45" s="142">
        <f>C32</f>
        <v>84678</v>
      </c>
      <c r="D45" s="142">
        <f>D46+D47+D48+D49+D50+D51+D52+D53+D54+D55</f>
        <v>1164322.5</v>
      </c>
      <c r="E45" s="112">
        <f aca="true" t="shared" si="15" ref="E45:E56">D45/N45</f>
        <v>19.142237901631045</v>
      </c>
      <c r="F45" s="102">
        <v>22</v>
      </c>
      <c r="G45" s="113">
        <f aca="true" t="shared" si="16" ref="G45:G56">F45/1.2</f>
        <v>18.333333333333336</v>
      </c>
      <c r="H45" s="102">
        <f aca="true" t="shared" si="17" ref="H45:H56">F45</f>
        <v>22</v>
      </c>
      <c r="I45" s="114">
        <f aca="true" t="shared" si="18" ref="I45:I56">H45/1.3</f>
        <v>16.923076923076923</v>
      </c>
      <c r="J45" s="143">
        <f>J46+J47+J48+J49+J50+J51+J52+J53+J54+J55</f>
        <v>17099.182500000003</v>
      </c>
      <c r="K45" s="143">
        <f>K46+K47+K48+K49+K50+K51+K52+K53+K54+K55</f>
        <v>19260.395999999997</v>
      </c>
      <c r="L45" s="143">
        <f>L46+L47+L48+L49+L50+L51+L52+L53+L54+L55</f>
        <v>4137.675</v>
      </c>
      <c r="M45" s="143">
        <f>M46+M47+M48+M49+M50+M51+M52+M53+M54+M55</f>
        <v>20327.531249999996</v>
      </c>
      <c r="N45" s="372">
        <f>N46+N47+N48+N49+N50+N51+N52+N53+N54+N55</f>
        <v>60824.78475</v>
      </c>
      <c r="O45" s="142">
        <f aca="true" t="shared" si="19" ref="O45:O56">D45/E45</f>
        <v>60824.78475</v>
      </c>
      <c r="P45" s="147"/>
      <c r="Q45" s="144"/>
      <c r="R45" s="144"/>
      <c r="S45" s="147">
        <f>AVERAGE(S46,S47,S48,S49,S50,S51,S52,S53,S54,S55)</f>
        <v>32.1</v>
      </c>
      <c r="T45" s="147">
        <f>AVERAGE(T46,T47,T48,T49,T50,T51,T52,T53,T54,T55)</f>
        <v>24.1</v>
      </c>
      <c r="U45" s="147">
        <f>AVERAGE(U46,U47,U48,U49,U50,U51,U52,U53,U54,U55)</f>
        <v>6.3</v>
      </c>
      <c r="V45" s="147">
        <f>AVERAGE(V46,V47,V48,V49,V50,V51,V52,V53,V54,V55)</f>
        <v>37.5</v>
      </c>
    </row>
    <row r="46" spans="1:22" ht="15">
      <c r="A46" s="250" t="s">
        <v>63</v>
      </c>
      <c r="B46" s="251">
        <v>1.5</v>
      </c>
      <c r="C46" s="98">
        <f aca="true" t="shared" si="20" ref="C46:C57">ROUND(C45,0)</f>
        <v>84678</v>
      </c>
      <c r="D46" s="98">
        <f aca="true" t="shared" si="21" ref="D46:D56">B46*C46</f>
        <v>127017</v>
      </c>
      <c r="E46" s="112">
        <f t="shared" si="15"/>
        <v>19.315188762071994</v>
      </c>
      <c r="F46" s="102">
        <v>22</v>
      </c>
      <c r="G46" s="113">
        <f t="shared" si="16"/>
        <v>18.333333333333336</v>
      </c>
      <c r="H46" s="102">
        <f t="shared" si="17"/>
        <v>22</v>
      </c>
      <c r="I46" s="114">
        <f t="shared" si="18"/>
        <v>16.923076923076923</v>
      </c>
      <c r="J46" s="112">
        <f aca="true" t="shared" si="22" ref="J46:J56">(D46*S46/100)/F46</f>
        <v>2193.93</v>
      </c>
      <c r="K46" s="102">
        <f aca="true" t="shared" si="23" ref="K46:K56">(D46*T46/100)/G46</f>
        <v>2217.024</v>
      </c>
      <c r="L46" s="102">
        <f aca="true" t="shared" si="24" ref="L46:L56">(D46*U46/100)/H46</f>
        <v>288.675</v>
      </c>
      <c r="M46" s="102">
        <f aca="true" t="shared" si="25" ref="M46:M56">(D46*V46/100)/I46</f>
        <v>1876.3875</v>
      </c>
      <c r="N46" s="115">
        <f aca="true" t="shared" si="26" ref="N46:N56">J46+K46+L46+M46</f>
        <v>6576.0165</v>
      </c>
      <c r="O46" s="98">
        <f t="shared" si="19"/>
        <v>6576.0165</v>
      </c>
      <c r="P46" s="328"/>
      <c r="Q46" s="113"/>
      <c r="R46" s="113" t="e">
        <f aca="true" t="shared" si="27" ref="R46:R55">D46/"#REF!"</f>
        <v>#VALUE!</v>
      </c>
      <c r="S46" s="112">
        <v>38</v>
      </c>
      <c r="T46" s="102">
        <f aca="true" t="shared" si="28" ref="T46:T52">100-S46-U46-V46</f>
        <v>32</v>
      </c>
      <c r="U46" s="102">
        <v>5</v>
      </c>
      <c r="V46" s="114">
        <v>25</v>
      </c>
    </row>
    <row r="47" spans="1:22" ht="15">
      <c r="A47" s="250" t="s">
        <v>64</v>
      </c>
      <c r="B47" s="251">
        <v>1.5</v>
      </c>
      <c r="C47" s="98">
        <f t="shared" si="20"/>
        <v>84678</v>
      </c>
      <c r="D47" s="98">
        <f t="shared" si="21"/>
        <v>127017</v>
      </c>
      <c r="E47" s="112">
        <f t="shared" si="15"/>
        <v>19.113814074717638</v>
      </c>
      <c r="F47" s="102">
        <v>22</v>
      </c>
      <c r="G47" s="113">
        <f t="shared" si="16"/>
        <v>18.333333333333336</v>
      </c>
      <c r="H47" s="102">
        <f t="shared" si="17"/>
        <v>22</v>
      </c>
      <c r="I47" s="114">
        <f t="shared" si="18"/>
        <v>16.923076923076923</v>
      </c>
      <c r="J47" s="112">
        <f t="shared" si="22"/>
        <v>1847.5200000000002</v>
      </c>
      <c r="K47" s="102">
        <f t="shared" si="23"/>
        <v>2632.7159999999994</v>
      </c>
      <c r="L47" s="102">
        <f t="shared" si="24"/>
        <v>288.675</v>
      </c>
      <c r="M47" s="102">
        <f t="shared" si="25"/>
        <v>1876.3875</v>
      </c>
      <c r="N47" s="115">
        <f t="shared" si="26"/>
        <v>6645.2985</v>
      </c>
      <c r="O47" s="98">
        <f t="shared" si="19"/>
        <v>6645.2985</v>
      </c>
      <c r="P47" s="328"/>
      <c r="Q47" s="113"/>
      <c r="R47" s="113" t="e">
        <f t="shared" si="27"/>
        <v>#VALUE!</v>
      </c>
      <c r="S47" s="112">
        <v>32</v>
      </c>
      <c r="T47" s="102">
        <f t="shared" si="28"/>
        <v>38</v>
      </c>
      <c r="U47" s="102">
        <v>5</v>
      </c>
      <c r="V47" s="114">
        <v>25</v>
      </c>
    </row>
    <row r="48" spans="1:22" ht="15" customHeight="1">
      <c r="A48" s="250" t="s">
        <v>65</v>
      </c>
      <c r="B48" s="251">
        <v>1.5</v>
      </c>
      <c r="C48" s="98">
        <f t="shared" si="20"/>
        <v>84678</v>
      </c>
      <c r="D48" s="98">
        <f t="shared" si="21"/>
        <v>127017</v>
      </c>
      <c r="E48" s="112">
        <f t="shared" si="15"/>
        <v>19.45181255526083</v>
      </c>
      <c r="F48" s="102">
        <v>22</v>
      </c>
      <c r="G48" s="113">
        <f t="shared" si="16"/>
        <v>18.333333333333336</v>
      </c>
      <c r="H48" s="102">
        <f t="shared" si="17"/>
        <v>22</v>
      </c>
      <c r="I48" s="114">
        <f t="shared" si="18"/>
        <v>16.923076923076923</v>
      </c>
      <c r="J48" s="112">
        <f t="shared" si="22"/>
        <v>2136.195</v>
      </c>
      <c r="K48" s="102">
        <f t="shared" si="23"/>
        <v>1939.896</v>
      </c>
      <c r="L48" s="102">
        <f t="shared" si="24"/>
        <v>577.35</v>
      </c>
      <c r="M48" s="102">
        <f t="shared" si="25"/>
        <v>1876.3875</v>
      </c>
      <c r="N48" s="115">
        <f t="shared" si="26"/>
        <v>6529.8285000000005</v>
      </c>
      <c r="O48" s="98">
        <f t="shared" si="19"/>
        <v>6529.8285000000005</v>
      </c>
      <c r="P48" s="328"/>
      <c r="Q48" s="113"/>
      <c r="R48" s="113" t="e">
        <f t="shared" si="27"/>
        <v>#VALUE!</v>
      </c>
      <c r="S48" s="112">
        <v>37</v>
      </c>
      <c r="T48" s="102">
        <f t="shared" si="28"/>
        <v>28</v>
      </c>
      <c r="U48" s="102">
        <v>10</v>
      </c>
      <c r="V48" s="114">
        <v>25</v>
      </c>
    </row>
    <row r="49" spans="1:22" ht="15">
      <c r="A49" s="250" t="s">
        <v>66</v>
      </c>
      <c r="B49" s="251">
        <v>1.5</v>
      </c>
      <c r="C49" s="98">
        <f t="shared" si="20"/>
        <v>84678</v>
      </c>
      <c r="D49" s="98">
        <f t="shared" si="21"/>
        <v>127017</v>
      </c>
      <c r="E49" s="112">
        <f t="shared" si="15"/>
        <v>19.28133216476775</v>
      </c>
      <c r="F49" s="102">
        <v>22</v>
      </c>
      <c r="G49" s="113">
        <f t="shared" si="16"/>
        <v>18.333333333333336</v>
      </c>
      <c r="H49" s="102">
        <f t="shared" si="17"/>
        <v>22</v>
      </c>
      <c r="I49" s="114">
        <f t="shared" si="18"/>
        <v>16.923076923076923</v>
      </c>
      <c r="J49" s="112">
        <f t="shared" si="22"/>
        <v>1270.17</v>
      </c>
      <c r="K49" s="102">
        <f t="shared" si="23"/>
        <v>2286.3059999999996</v>
      </c>
      <c r="L49" s="102">
        <f t="shared" si="24"/>
        <v>1154.7</v>
      </c>
      <c r="M49" s="102">
        <f t="shared" si="25"/>
        <v>1876.3875</v>
      </c>
      <c r="N49" s="115">
        <f t="shared" si="26"/>
        <v>6587.563499999999</v>
      </c>
      <c r="O49" s="98">
        <f t="shared" si="19"/>
        <v>6587.563499999999</v>
      </c>
      <c r="P49" s="328"/>
      <c r="Q49" s="113"/>
      <c r="R49" s="113" t="e">
        <f t="shared" si="27"/>
        <v>#VALUE!</v>
      </c>
      <c r="S49" s="112">
        <v>22</v>
      </c>
      <c r="T49" s="102">
        <f t="shared" si="28"/>
        <v>33</v>
      </c>
      <c r="U49" s="102">
        <v>20</v>
      </c>
      <c r="V49" s="114">
        <v>25</v>
      </c>
    </row>
    <row r="50" spans="1:22" ht="15">
      <c r="A50" s="250" t="s">
        <v>66</v>
      </c>
      <c r="B50" s="251">
        <v>1.5</v>
      </c>
      <c r="C50" s="98">
        <f t="shared" si="20"/>
        <v>84678</v>
      </c>
      <c r="D50" s="98">
        <f t="shared" si="21"/>
        <v>127017</v>
      </c>
      <c r="E50" s="112">
        <f t="shared" si="15"/>
        <v>18.88412017167382</v>
      </c>
      <c r="F50" s="102">
        <v>22</v>
      </c>
      <c r="G50" s="113">
        <f t="shared" si="16"/>
        <v>18.333333333333336</v>
      </c>
      <c r="H50" s="102">
        <f t="shared" si="17"/>
        <v>22</v>
      </c>
      <c r="I50" s="114">
        <f t="shared" si="18"/>
        <v>16.923076923076923</v>
      </c>
      <c r="J50" s="112">
        <f t="shared" si="22"/>
        <v>1443.375</v>
      </c>
      <c r="K50" s="102">
        <f t="shared" si="23"/>
        <v>3117.6899999999996</v>
      </c>
      <c r="L50" s="102">
        <f t="shared" si="24"/>
        <v>288.675</v>
      </c>
      <c r="M50" s="102">
        <f t="shared" si="25"/>
        <v>1876.3875</v>
      </c>
      <c r="N50" s="115">
        <f t="shared" si="26"/>
        <v>6726.1275</v>
      </c>
      <c r="O50" s="98">
        <f t="shared" si="19"/>
        <v>6726.1275</v>
      </c>
      <c r="P50" s="328"/>
      <c r="Q50" s="113"/>
      <c r="R50" s="113" t="e">
        <f t="shared" si="27"/>
        <v>#VALUE!</v>
      </c>
      <c r="S50" s="112">
        <v>25</v>
      </c>
      <c r="T50" s="102">
        <f t="shared" si="28"/>
        <v>45</v>
      </c>
      <c r="U50" s="102">
        <v>5</v>
      </c>
      <c r="V50" s="114">
        <v>25</v>
      </c>
    </row>
    <row r="51" spans="1:22" ht="15">
      <c r="A51" s="250" t="s">
        <v>67</v>
      </c>
      <c r="B51" s="251">
        <v>3.75</v>
      </c>
      <c r="C51" s="98">
        <f t="shared" si="20"/>
        <v>84678</v>
      </c>
      <c r="D51" s="98">
        <f t="shared" si="21"/>
        <v>317542.5</v>
      </c>
      <c r="E51" s="112">
        <f t="shared" si="15"/>
        <v>19.31518876207199</v>
      </c>
      <c r="F51" s="102">
        <v>22</v>
      </c>
      <c r="G51" s="113">
        <f t="shared" si="16"/>
        <v>18.333333333333336</v>
      </c>
      <c r="H51" s="102">
        <f t="shared" si="17"/>
        <v>22</v>
      </c>
      <c r="I51" s="114">
        <f t="shared" si="18"/>
        <v>16.923076923076923</v>
      </c>
      <c r="J51" s="112">
        <f t="shared" si="22"/>
        <v>5051.8125</v>
      </c>
      <c r="K51" s="102">
        <f t="shared" si="23"/>
        <v>5542.5599999999995</v>
      </c>
      <c r="L51" s="102">
        <f t="shared" si="24"/>
        <v>1154.7</v>
      </c>
      <c r="M51" s="102">
        <f t="shared" si="25"/>
        <v>4690.96875</v>
      </c>
      <c r="N51" s="115">
        <f t="shared" si="26"/>
        <v>16440.041250000002</v>
      </c>
      <c r="O51" s="98">
        <f t="shared" si="19"/>
        <v>16440.041250000002</v>
      </c>
      <c r="P51" s="328"/>
      <c r="Q51" s="113"/>
      <c r="R51" s="113" t="e">
        <f t="shared" si="27"/>
        <v>#VALUE!</v>
      </c>
      <c r="S51" s="112">
        <v>35</v>
      </c>
      <c r="T51" s="102">
        <f t="shared" si="28"/>
        <v>32</v>
      </c>
      <c r="U51" s="102">
        <v>8</v>
      </c>
      <c r="V51" s="114">
        <v>25</v>
      </c>
    </row>
    <row r="52" spans="1:22" ht="15">
      <c r="A52" s="250" t="s">
        <v>68</v>
      </c>
      <c r="B52" s="251">
        <v>1</v>
      </c>
      <c r="C52" s="98">
        <f t="shared" si="20"/>
        <v>84678</v>
      </c>
      <c r="D52" s="98">
        <f t="shared" si="21"/>
        <v>84678</v>
      </c>
      <c r="E52" s="112">
        <f t="shared" si="15"/>
        <v>19.281332164767747</v>
      </c>
      <c r="F52" s="102">
        <v>22</v>
      </c>
      <c r="G52" s="113">
        <f t="shared" si="16"/>
        <v>18.333333333333336</v>
      </c>
      <c r="H52" s="102">
        <f t="shared" si="17"/>
        <v>22</v>
      </c>
      <c r="I52" s="114">
        <f t="shared" si="18"/>
        <v>16.923076923076923</v>
      </c>
      <c r="J52" s="112">
        <f t="shared" si="22"/>
        <v>1231.68</v>
      </c>
      <c r="K52" s="102">
        <f t="shared" si="23"/>
        <v>1524.204</v>
      </c>
      <c r="L52" s="102">
        <f t="shared" si="24"/>
        <v>384.9</v>
      </c>
      <c r="M52" s="102">
        <f t="shared" si="25"/>
        <v>1250.925</v>
      </c>
      <c r="N52" s="115">
        <f t="shared" si="26"/>
        <v>4391.709</v>
      </c>
      <c r="O52" s="98">
        <f t="shared" si="19"/>
        <v>4391.709</v>
      </c>
      <c r="P52" s="328"/>
      <c r="Q52" s="113"/>
      <c r="R52" s="113" t="e">
        <f t="shared" si="27"/>
        <v>#VALUE!</v>
      </c>
      <c r="S52" s="112">
        <v>32</v>
      </c>
      <c r="T52" s="102">
        <f t="shared" si="28"/>
        <v>33</v>
      </c>
      <c r="U52" s="102">
        <v>10</v>
      </c>
      <c r="V52" s="114">
        <v>25</v>
      </c>
    </row>
    <row r="53" spans="1:22" ht="15">
      <c r="A53" s="250" t="s">
        <v>98</v>
      </c>
      <c r="B53" s="251">
        <v>0.5</v>
      </c>
      <c r="C53" s="98">
        <f t="shared" si="20"/>
        <v>84678</v>
      </c>
      <c r="D53" s="98">
        <f t="shared" si="21"/>
        <v>42339</v>
      </c>
      <c r="E53" s="112">
        <f t="shared" si="15"/>
        <v>22</v>
      </c>
      <c r="F53" s="102">
        <v>22</v>
      </c>
      <c r="G53" s="113">
        <f t="shared" si="16"/>
        <v>18.333333333333336</v>
      </c>
      <c r="H53" s="102">
        <f t="shared" si="17"/>
        <v>22</v>
      </c>
      <c r="I53" s="114">
        <f t="shared" si="18"/>
        <v>16.923076923076923</v>
      </c>
      <c r="J53" s="112">
        <f t="shared" si="22"/>
        <v>1924.5</v>
      </c>
      <c r="K53" s="102">
        <f t="shared" si="23"/>
        <v>0</v>
      </c>
      <c r="L53" s="102">
        <f t="shared" si="24"/>
        <v>0</v>
      </c>
      <c r="M53" s="102">
        <f t="shared" si="25"/>
        <v>0</v>
      </c>
      <c r="N53" s="115">
        <f t="shared" si="26"/>
        <v>1924.5</v>
      </c>
      <c r="O53" s="98">
        <f t="shared" si="19"/>
        <v>1924.5</v>
      </c>
      <c r="P53" s="328"/>
      <c r="Q53" s="113"/>
      <c r="R53" s="113" t="e">
        <f t="shared" si="27"/>
        <v>#VALUE!</v>
      </c>
      <c r="S53" s="112">
        <v>100</v>
      </c>
      <c r="T53" s="102">
        <v>0</v>
      </c>
      <c r="U53" s="102">
        <v>0</v>
      </c>
      <c r="V53" s="114">
        <v>0</v>
      </c>
    </row>
    <row r="54" spans="1:22" ht="15">
      <c r="A54" s="250" t="s">
        <v>99</v>
      </c>
      <c r="B54" s="251">
        <v>0.5</v>
      </c>
      <c r="C54" s="98">
        <f t="shared" si="20"/>
        <v>84678</v>
      </c>
      <c r="D54" s="98">
        <f t="shared" si="21"/>
        <v>42339</v>
      </c>
      <c r="E54" s="112">
        <f t="shared" si="15"/>
        <v>16.923076923076923</v>
      </c>
      <c r="F54" s="102">
        <v>22</v>
      </c>
      <c r="G54" s="113">
        <f t="shared" si="16"/>
        <v>18.333333333333336</v>
      </c>
      <c r="H54" s="102">
        <f t="shared" si="17"/>
        <v>22</v>
      </c>
      <c r="I54" s="114">
        <f t="shared" si="18"/>
        <v>16.923076923076923</v>
      </c>
      <c r="J54" s="112">
        <f t="shared" si="22"/>
        <v>0</v>
      </c>
      <c r="K54" s="102">
        <f t="shared" si="23"/>
        <v>0</v>
      </c>
      <c r="L54" s="102">
        <f t="shared" si="24"/>
        <v>0</v>
      </c>
      <c r="M54" s="102">
        <f t="shared" si="25"/>
        <v>2501.85</v>
      </c>
      <c r="N54" s="115">
        <f t="shared" si="26"/>
        <v>2501.85</v>
      </c>
      <c r="O54" s="98">
        <f t="shared" si="19"/>
        <v>2501.85</v>
      </c>
      <c r="P54" s="328"/>
      <c r="Q54" s="113"/>
      <c r="R54" s="113" t="e">
        <f t="shared" si="27"/>
        <v>#VALUE!</v>
      </c>
      <c r="S54" s="112">
        <v>0</v>
      </c>
      <c r="T54" s="102">
        <v>0</v>
      </c>
      <c r="U54" s="102">
        <v>0</v>
      </c>
      <c r="V54" s="114">
        <v>100</v>
      </c>
    </row>
    <row r="55" spans="1:22" ht="15">
      <c r="A55" s="250" t="s">
        <v>100</v>
      </c>
      <c r="B55" s="251">
        <v>0.5</v>
      </c>
      <c r="C55" s="98">
        <f t="shared" si="20"/>
        <v>84678</v>
      </c>
      <c r="D55" s="98">
        <f t="shared" si="21"/>
        <v>42339</v>
      </c>
      <c r="E55" s="112">
        <f t="shared" si="15"/>
        <v>16.923076923076923</v>
      </c>
      <c r="F55" s="102">
        <v>22</v>
      </c>
      <c r="G55" s="113">
        <f t="shared" si="16"/>
        <v>18.333333333333336</v>
      </c>
      <c r="H55" s="102">
        <f t="shared" si="17"/>
        <v>22</v>
      </c>
      <c r="I55" s="114">
        <f t="shared" si="18"/>
        <v>16.923076923076923</v>
      </c>
      <c r="J55" s="112">
        <f t="shared" si="22"/>
        <v>0</v>
      </c>
      <c r="K55" s="102">
        <f t="shared" si="23"/>
        <v>0</v>
      </c>
      <c r="L55" s="102">
        <f t="shared" si="24"/>
        <v>0</v>
      </c>
      <c r="M55" s="102">
        <f t="shared" si="25"/>
        <v>2501.85</v>
      </c>
      <c r="N55" s="115">
        <f t="shared" si="26"/>
        <v>2501.85</v>
      </c>
      <c r="O55" s="98">
        <f t="shared" si="19"/>
        <v>2501.85</v>
      </c>
      <c r="P55" s="101"/>
      <c r="Q55" s="102"/>
      <c r="R55" s="113" t="e">
        <f t="shared" si="27"/>
        <v>#VALUE!</v>
      </c>
      <c r="S55" s="112">
        <v>0</v>
      </c>
      <c r="T55" s="102">
        <v>0</v>
      </c>
      <c r="U55" s="102">
        <v>0</v>
      </c>
      <c r="V55" s="114">
        <v>100</v>
      </c>
    </row>
    <row r="56" spans="1:22" ht="15">
      <c r="A56" s="252" t="s">
        <v>71</v>
      </c>
      <c r="B56" s="253">
        <v>1</v>
      </c>
      <c r="C56" s="98">
        <f t="shared" si="20"/>
        <v>84678</v>
      </c>
      <c r="D56" s="98">
        <f t="shared" si="21"/>
        <v>84678</v>
      </c>
      <c r="E56" s="112">
        <f t="shared" si="15"/>
        <v>19.555555555555557</v>
      </c>
      <c r="F56" s="102">
        <v>22</v>
      </c>
      <c r="G56" s="113">
        <f t="shared" si="16"/>
        <v>18.333333333333336</v>
      </c>
      <c r="H56" s="102">
        <f t="shared" si="17"/>
        <v>22</v>
      </c>
      <c r="I56" s="114">
        <f t="shared" si="18"/>
        <v>16.923076923076923</v>
      </c>
      <c r="J56" s="112">
        <f t="shared" si="22"/>
        <v>1539.6</v>
      </c>
      <c r="K56" s="102">
        <f t="shared" si="23"/>
        <v>1154.6999999999998</v>
      </c>
      <c r="L56" s="102">
        <f t="shared" si="24"/>
        <v>384.9</v>
      </c>
      <c r="M56" s="102">
        <f t="shared" si="25"/>
        <v>1250.925</v>
      </c>
      <c r="N56" s="115">
        <f t="shared" si="26"/>
        <v>4330.125</v>
      </c>
      <c r="O56" s="119">
        <f t="shared" si="19"/>
        <v>4330.125</v>
      </c>
      <c r="P56" s="101"/>
      <c r="Q56" s="102"/>
      <c r="R56" s="102"/>
      <c r="S56" s="152">
        <v>40</v>
      </c>
      <c r="T56" s="153">
        <f>100-S56-U56-V56</f>
        <v>25</v>
      </c>
      <c r="U56" s="153">
        <v>10</v>
      </c>
      <c r="V56" s="154">
        <v>25</v>
      </c>
    </row>
    <row r="57" spans="1:22" ht="15">
      <c r="A57" s="130" t="s">
        <v>77</v>
      </c>
      <c r="B57" s="131">
        <f>B45+B56</f>
        <v>14.75</v>
      </c>
      <c r="C57" s="98">
        <f t="shared" si="20"/>
        <v>84678</v>
      </c>
      <c r="D57" s="85">
        <f>D45+D56</f>
        <v>1249000.5</v>
      </c>
      <c r="E57" s="85">
        <f>AVERAGE(E45,E56)</f>
        <v>19.348896728593303</v>
      </c>
      <c r="F57" s="85">
        <f>AVERAGE(F45,F56)</f>
        <v>22</v>
      </c>
      <c r="G57" s="85">
        <f>AVERAGE(G45,G56)</f>
        <v>18.333333333333336</v>
      </c>
      <c r="H57" s="85">
        <f>AVERAGE(H45,H56)</f>
        <v>22</v>
      </c>
      <c r="I57" s="85">
        <f>AVERAGE(I45,I56)</f>
        <v>16.923076923076923</v>
      </c>
      <c r="J57" s="85">
        <f aca="true" t="shared" si="29" ref="J57:O57">J45+J56</f>
        <v>18638.7825</v>
      </c>
      <c r="K57" s="85">
        <f t="shared" si="29"/>
        <v>20415.095999999998</v>
      </c>
      <c r="L57" s="85">
        <f t="shared" si="29"/>
        <v>4522.575</v>
      </c>
      <c r="M57" s="85">
        <f t="shared" si="29"/>
        <v>21578.456249999996</v>
      </c>
      <c r="N57" s="85">
        <f t="shared" si="29"/>
        <v>65154.90975</v>
      </c>
      <c r="O57" s="85">
        <f t="shared" si="29"/>
        <v>65154.90975</v>
      </c>
      <c r="P57" s="93"/>
      <c r="Q57" s="90"/>
      <c r="R57" s="90"/>
      <c r="S57" s="93">
        <f>AVERAGE(S45,S56)</f>
        <v>36.05</v>
      </c>
      <c r="T57" s="93">
        <f>AVERAGE(T45,T56)</f>
        <v>24.55</v>
      </c>
      <c r="U57" s="93">
        <f>AVERAGE(U45,U56)</f>
        <v>8.15</v>
      </c>
      <c r="V57" s="93">
        <f>AVERAGE(V45,V56)</f>
        <v>31.25</v>
      </c>
    </row>
    <row r="58" spans="1:22" ht="65.25" customHeight="1">
      <c r="A58" s="137"/>
      <c r="B58" s="138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</row>
    <row r="59" ht="76.5" customHeight="1"/>
    <row r="60" spans="1:27" ht="15">
      <c r="A60" s="263" t="s">
        <v>103</v>
      </c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137"/>
      <c r="X60" s="137"/>
      <c r="Y60" s="137"/>
      <c r="Z60" s="137"/>
      <c r="AA60" s="137"/>
    </row>
    <row r="61" spans="1:22" ht="15" customHeight="1">
      <c r="A61" s="234" t="s">
        <v>15</v>
      </c>
      <c r="B61" s="235" t="s">
        <v>16</v>
      </c>
      <c r="C61" s="235" t="s">
        <v>17</v>
      </c>
      <c r="D61" s="235" t="s">
        <v>18</v>
      </c>
      <c r="E61" s="12" t="s">
        <v>19</v>
      </c>
      <c r="F61" s="13"/>
      <c r="G61" s="13"/>
      <c r="H61" s="13"/>
      <c r="I61" s="14"/>
      <c r="J61" s="12" t="s">
        <v>21</v>
      </c>
      <c r="K61" s="13"/>
      <c r="L61" s="13"/>
      <c r="M61" s="13"/>
      <c r="N61" s="14"/>
      <c r="O61" s="235" t="s">
        <v>110</v>
      </c>
      <c r="P61" s="13"/>
      <c r="Q61" s="13"/>
      <c r="R61" s="14"/>
      <c r="S61" s="11" t="s">
        <v>24</v>
      </c>
      <c r="T61" s="15"/>
      <c r="U61" s="15"/>
      <c r="V61" s="16"/>
    </row>
    <row r="62" spans="1:22" ht="15">
      <c r="A62" s="20"/>
      <c r="B62" s="21"/>
      <c r="C62" s="21"/>
      <c r="D62" s="21"/>
      <c r="E62" s="22"/>
      <c r="F62" s="23"/>
      <c r="G62" s="23"/>
      <c r="H62" s="23"/>
      <c r="I62" s="24"/>
      <c r="J62" s="22"/>
      <c r="K62" s="23"/>
      <c r="L62" s="23"/>
      <c r="M62" s="23"/>
      <c r="N62" s="24"/>
      <c r="O62" s="22"/>
      <c r="P62" s="23"/>
      <c r="Q62" s="23"/>
      <c r="R62" s="24"/>
      <c r="S62" s="25"/>
      <c r="T62" s="26"/>
      <c r="U62" s="26"/>
      <c r="V62" s="27"/>
    </row>
    <row r="63" spans="1:22" ht="15">
      <c r="A63" s="20"/>
      <c r="B63" s="21"/>
      <c r="C63" s="21"/>
      <c r="D63" s="21"/>
      <c r="E63" s="28"/>
      <c r="F63" s="29"/>
      <c r="G63" s="29"/>
      <c r="H63" s="29"/>
      <c r="I63" s="30"/>
      <c r="J63" s="28"/>
      <c r="K63" s="29"/>
      <c r="L63" s="29"/>
      <c r="M63" s="29"/>
      <c r="N63" s="30"/>
      <c r="O63" s="22"/>
      <c r="P63" s="23"/>
      <c r="Q63" s="23"/>
      <c r="R63" s="24"/>
      <c r="S63" s="31"/>
      <c r="T63" s="32"/>
      <c r="U63" s="32"/>
      <c r="V63" s="33"/>
    </row>
    <row r="64" spans="1:22" ht="15" customHeight="1">
      <c r="A64" s="20"/>
      <c r="B64" s="21"/>
      <c r="C64" s="21"/>
      <c r="D64" s="21"/>
      <c r="E64" s="234" t="s">
        <v>30</v>
      </c>
      <c r="F64" s="44" t="s">
        <v>31</v>
      </c>
      <c r="G64" s="44" t="s">
        <v>32</v>
      </c>
      <c r="H64" s="44" t="s">
        <v>33</v>
      </c>
      <c r="I64" s="44" t="s">
        <v>34</v>
      </c>
      <c r="J64" s="236" t="s">
        <v>36</v>
      </c>
      <c r="K64" s="237" t="s">
        <v>37</v>
      </c>
      <c r="L64" s="237" t="s">
        <v>38</v>
      </c>
      <c r="M64" s="238" t="s">
        <v>50</v>
      </c>
      <c r="N64" s="239" t="s">
        <v>40</v>
      </c>
      <c r="O64" s="22"/>
      <c r="P64" s="23"/>
      <c r="Q64" s="23"/>
      <c r="R64" s="24"/>
      <c r="S64" s="44" t="s">
        <v>36</v>
      </c>
      <c r="T64" s="44" t="s">
        <v>37</v>
      </c>
      <c r="U64" s="44" t="s">
        <v>38</v>
      </c>
      <c r="V64" s="240" t="s">
        <v>50</v>
      </c>
    </row>
    <row r="65" spans="1:22" ht="15">
      <c r="A65" s="20"/>
      <c r="B65" s="21"/>
      <c r="C65" s="21"/>
      <c r="D65" s="21"/>
      <c r="E65" s="20"/>
      <c r="F65" s="46"/>
      <c r="G65" s="46"/>
      <c r="H65" s="46"/>
      <c r="I65" s="46"/>
      <c r="J65" s="48"/>
      <c r="K65" s="49"/>
      <c r="L65" s="49"/>
      <c r="M65" s="50"/>
      <c r="N65" s="51"/>
      <c r="O65" s="22"/>
      <c r="P65" s="23"/>
      <c r="Q65" s="23"/>
      <c r="R65" s="24"/>
      <c r="S65" s="46"/>
      <c r="T65" s="46"/>
      <c r="U65" s="46"/>
      <c r="V65" s="53"/>
    </row>
    <row r="66" spans="1:22" ht="15">
      <c r="A66" s="20"/>
      <c r="B66" s="21"/>
      <c r="C66" s="21"/>
      <c r="D66" s="21"/>
      <c r="E66" s="20"/>
      <c r="F66" s="46"/>
      <c r="G66" s="46"/>
      <c r="H66" s="46"/>
      <c r="I66" s="46"/>
      <c r="J66" s="48"/>
      <c r="K66" s="49"/>
      <c r="L66" s="49"/>
      <c r="M66" s="50"/>
      <c r="N66" s="51"/>
      <c r="O66" s="22"/>
      <c r="P66" s="23"/>
      <c r="Q66" s="23"/>
      <c r="R66" s="24"/>
      <c r="S66" s="46"/>
      <c r="T66" s="46"/>
      <c r="U66" s="46"/>
      <c r="V66" s="53"/>
    </row>
    <row r="67" spans="1:22" ht="15">
      <c r="A67" s="20"/>
      <c r="B67" s="21"/>
      <c r="C67" s="21"/>
      <c r="D67" s="21"/>
      <c r="E67" s="20"/>
      <c r="F67" s="46"/>
      <c r="G67" s="46"/>
      <c r="H67" s="46"/>
      <c r="I67" s="46"/>
      <c r="J67" s="48"/>
      <c r="K67" s="49"/>
      <c r="L67" s="49"/>
      <c r="M67" s="50"/>
      <c r="N67" s="51"/>
      <c r="O67" s="22"/>
      <c r="P67" s="23"/>
      <c r="Q67" s="23"/>
      <c r="R67" s="24"/>
      <c r="S67" s="46"/>
      <c r="T67" s="46"/>
      <c r="U67" s="46"/>
      <c r="V67" s="53"/>
    </row>
    <row r="68" spans="1:22" ht="15">
      <c r="A68" s="20"/>
      <c r="B68" s="21"/>
      <c r="C68" s="21"/>
      <c r="D68" s="21"/>
      <c r="E68" s="20"/>
      <c r="F68" s="46"/>
      <c r="G68" s="46"/>
      <c r="H68" s="46"/>
      <c r="I68" s="46"/>
      <c r="J68" s="290"/>
      <c r="K68" s="291"/>
      <c r="L68" s="291"/>
      <c r="M68" s="292"/>
      <c r="N68" s="293"/>
      <c r="O68" s="22"/>
      <c r="P68" s="23"/>
      <c r="Q68" s="23"/>
      <c r="R68" s="24"/>
      <c r="S68" s="46"/>
      <c r="T68" s="46"/>
      <c r="U68" s="46"/>
      <c r="V68" s="53"/>
    </row>
    <row r="69" spans="1:22" ht="15">
      <c r="A69" s="140" t="s">
        <v>72</v>
      </c>
      <c r="B69" s="141">
        <v>0.5</v>
      </c>
      <c r="C69" s="142">
        <f>C55</f>
        <v>84678</v>
      </c>
      <c r="D69" s="142">
        <f>C69*B69</f>
        <v>42339</v>
      </c>
      <c r="E69" s="143">
        <f aca="true" t="shared" si="30" ref="E69:E74">D69/N69</f>
        <v>20.370370370370374</v>
      </c>
      <c r="F69" s="144">
        <v>22</v>
      </c>
      <c r="G69" s="249">
        <f aca="true" t="shared" si="31" ref="G69:G74">F69/1.2</f>
        <v>18.333333333333336</v>
      </c>
      <c r="H69" s="144">
        <f aca="true" t="shared" si="32" ref="H69:H74">F69</f>
        <v>22</v>
      </c>
      <c r="I69" s="145">
        <f aca="true" t="shared" si="33" ref="I69:I74">H69/1.3</f>
        <v>16.923076923076923</v>
      </c>
      <c r="J69" s="143">
        <f aca="true" t="shared" si="34" ref="J69:J74">(D69*S69/100)/F69</f>
        <v>962.25</v>
      </c>
      <c r="K69" s="144">
        <f aca="true" t="shared" si="35" ref="K69:K74">(D69*T69/100)/G69</f>
        <v>923.7599999999998</v>
      </c>
      <c r="L69" s="144">
        <f aca="true" t="shared" si="36" ref="L69:L74">(D69*U69/100)/H69</f>
        <v>192.45</v>
      </c>
      <c r="M69" s="144">
        <f aca="true" t="shared" si="37" ref="M69:M74">(D69*V69/100)/I69</f>
        <v>0</v>
      </c>
      <c r="N69" s="146">
        <f aca="true" t="shared" si="38" ref="N69:N74">J69+K69+L69+M69</f>
        <v>2078.4599999999996</v>
      </c>
      <c r="O69" s="142">
        <f aca="true" t="shared" si="39" ref="O69:O74">D69/E69</f>
        <v>2078.4599999999996</v>
      </c>
      <c r="P69" s="147"/>
      <c r="Q69" s="144"/>
      <c r="R69" s="144"/>
      <c r="S69" s="341">
        <v>50</v>
      </c>
      <c r="T69" s="341">
        <v>40</v>
      </c>
      <c r="U69" s="341">
        <v>10</v>
      </c>
      <c r="V69" s="342">
        <v>0</v>
      </c>
    </row>
    <row r="70" spans="1:22" ht="15">
      <c r="A70" s="134" t="s">
        <v>71</v>
      </c>
      <c r="B70" s="150">
        <v>0.5</v>
      </c>
      <c r="C70" s="98">
        <f aca="true" t="shared" si="40" ref="C70:C75">ROUND(C69,0)</f>
        <v>84678</v>
      </c>
      <c r="D70" s="98">
        <f>B70*C70</f>
        <v>42339</v>
      </c>
      <c r="E70" s="112">
        <f t="shared" si="30"/>
        <v>20.370370370370374</v>
      </c>
      <c r="F70" s="102">
        <v>22</v>
      </c>
      <c r="G70" s="113">
        <f t="shared" si="31"/>
        <v>18.333333333333336</v>
      </c>
      <c r="H70" s="102">
        <f t="shared" si="32"/>
        <v>22</v>
      </c>
      <c r="I70" s="114">
        <f t="shared" si="33"/>
        <v>16.923076923076923</v>
      </c>
      <c r="J70" s="112">
        <f t="shared" si="34"/>
        <v>962.25</v>
      </c>
      <c r="K70" s="102">
        <f t="shared" si="35"/>
        <v>923.7599999999998</v>
      </c>
      <c r="L70" s="102">
        <f t="shared" si="36"/>
        <v>192.45</v>
      </c>
      <c r="M70" s="102">
        <f t="shared" si="37"/>
        <v>0</v>
      </c>
      <c r="N70" s="115">
        <f t="shared" si="38"/>
        <v>2078.4599999999996</v>
      </c>
      <c r="O70" s="98">
        <f t="shared" si="39"/>
        <v>2078.4599999999996</v>
      </c>
      <c r="P70" s="328"/>
      <c r="Q70" s="113"/>
      <c r="R70" s="113" t="e">
        <f>D70/"#REF!"</f>
        <v>#VALUE!</v>
      </c>
      <c r="S70" s="344">
        <v>50</v>
      </c>
      <c r="T70" s="344">
        <v>40</v>
      </c>
      <c r="U70" s="344">
        <v>10</v>
      </c>
      <c r="V70" s="345">
        <v>0</v>
      </c>
    </row>
    <row r="71" spans="1:22" ht="15">
      <c r="A71" s="134" t="s">
        <v>73</v>
      </c>
      <c r="B71" s="150">
        <v>0.5</v>
      </c>
      <c r="C71" s="98">
        <f t="shared" si="40"/>
        <v>84678</v>
      </c>
      <c r="D71" s="98">
        <f>B71*C71</f>
        <v>42339</v>
      </c>
      <c r="E71" s="112">
        <f t="shared" si="30"/>
        <v>18.51851851851852</v>
      </c>
      <c r="F71" s="102">
        <v>20</v>
      </c>
      <c r="G71" s="113">
        <f t="shared" si="31"/>
        <v>16.666666666666668</v>
      </c>
      <c r="H71" s="102">
        <f t="shared" si="32"/>
        <v>20</v>
      </c>
      <c r="I71" s="114">
        <f t="shared" si="33"/>
        <v>15.384615384615383</v>
      </c>
      <c r="J71" s="112">
        <f t="shared" si="34"/>
        <v>1270.17</v>
      </c>
      <c r="K71" s="102">
        <f t="shared" si="35"/>
        <v>1016.1359999999999</v>
      </c>
      <c r="L71" s="102">
        <f t="shared" si="36"/>
        <v>0</v>
      </c>
      <c r="M71" s="102">
        <f t="shared" si="37"/>
        <v>0</v>
      </c>
      <c r="N71" s="115">
        <f t="shared" si="38"/>
        <v>2286.306</v>
      </c>
      <c r="O71" s="98">
        <f t="shared" si="39"/>
        <v>2286.306</v>
      </c>
      <c r="P71" s="328"/>
      <c r="Q71" s="113"/>
      <c r="R71" s="113" t="e">
        <f>D71/"#REF!"</f>
        <v>#VALUE!</v>
      </c>
      <c r="S71" s="344">
        <v>60</v>
      </c>
      <c r="T71" s="344">
        <v>40</v>
      </c>
      <c r="U71" s="344">
        <v>0</v>
      </c>
      <c r="V71" s="345">
        <v>0</v>
      </c>
    </row>
    <row r="72" spans="1:22" ht="15">
      <c r="A72" s="134" t="s">
        <v>119</v>
      </c>
      <c r="B72" s="150">
        <v>0.5</v>
      </c>
      <c r="C72" s="98">
        <f t="shared" si="40"/>
        <v>84678</v>
      </c>
      <c r="D72" s="98">
        <f>B72*C72</f>
        <v>42339</v>
      </c>
      <c r="E72" s="112">
        <f t="shared" si="30"/>
        <v>23.076923076923077</v>
      </c>
      <c r="F72" s="102">
        <v>30</v>
      </c>
      <c r="G72" s="113">
        <f t="shared" si="31"/>
        <v>25</v>
      </c>
      <c r="H72" s="102">
        <f t="shared" si="32"/>
        <v>30</v>
      </c>
      <c r="I72" s="114">
        <f t="shared" si="33"/>
        <v>23.076923076923077</v>
      </c>
      <c r="J72" s="112">
        <f t="shared" si="34"/>
        <v>0</v>
      </c>
      <c r="K72" s="102">
        <f t="shared" si="35"/>
        <v>0</v>
      </c>
      <c r="L72" s="102">
        <f t="shared" si="36"/>
        <v>0</v>
      </c>
      <c r="M72" s="102">
        <f t="shared" si="37"/>
        <v>1834.69</v>
      </c>
      <c r="N72" s="115">
        <f t="shared" si="38"/>
        <v>1834.69</v>
      </c>
      <c r="O72" s="98">
        <f t="shared" si="39"/>
        <v>1834.69</v>
      </c>
      <c r="P72" s="328"/>
      <c r="Q72" s="113"/>
      <c r="R72" s="113" t="e">
        <f>D72/"#REF!"</f>
        <v>#VALUE!</v>
      </c>
      <c r="S72" s="344">
        <v>0</v>
      </c>
      <c r="T72" s="344">
        <v>0</v>
      </c>
      <c r="U72" s="344">
        <v>0</v>
      </c>
      <c r="V72" s="345">
        <v>100</v>
      </c>
    </row>
    <row r="73" spans="1:22" ht="15">
      <c r="A73" s="134" t="s">
        <v>76</v>
      </c>
      <c r="B73" s="150">
        <v>1</v>
      </c>
      <c r="C73" s="98">
        <f t="shared" si="40"/>
        <v>84678</v>
      </c>
      <c r="D73" s="98">
        <f>B73*C73</f>
        <v>84678</v>
      </c>
      <c r="E73" s="112">
        <f t="shared" si="30"/>
        <v>17.813765182186238</v>
      </c>
      <c r="F73" s="102">
        <v>22</v>
      </c>
      <c r="G73" s="113">
        <f t="shared" si="31"/>
        <v>18.333333333333336</v>
      </c>
      <c r="H73" s="102">
        <f t="shared" si="32"/>
        <v>22</v>
      </c>
      <c r="I73" s="114">
        <f t="shared" si="33"/>
        <v>16.923076923076923</v>
      </c>
      <c r="J73" s="112">
        <f t="shared" si="34"/>
        <v>962.25</v>
      </c>
      <c r="K73" s="102">
        <f t="shared" si="35"/>
        <v>1847.5199999999995</v>
      </c>
      <c r="L73" s="102">
        <f t="shared" si="36"/>
        <v>192.45</v>
      </c>
      <c r="M73" s="102">
        <f t="shared" si="37"/>
        <v>1751.2949999999998</v>
      </c>
      <c r="N73" s="115">
        <f t="shared" si="38"/>
        <v>4753.514999999999</v>
      </c>
      <c r="O73" s="98">
        <f t="shared" si="39"/>
        <v>4753.514999999999</v>
      </c>
      <c r="P73" s="328"/>
      <c r="Q73" s="113"/>
      <c r="R73" s="113" t="e">
        <f>D73/"#REF!"</f>
        <v>#VALUE!</v>
      </c>
      <c r="S73" s="344">
        <v>25</v>
      </c>
      <c r="T73" s="344">
        <v>40</v>
      </c>
      <c r="U73" s="344">
        <v>5</v>
      </c>
      <c r="V73" s="345">
        <v>35</v>
      </c>
    </row>
    <row r="74" spans="1:22" ht="15">
      <c r="A74" s="279" t="s">
        <v>72</v>
      </c>
      <c r="B74" s="346">
        <v>1</v>
      </c>
      <c r="C74" s="257">
        <f t="shared" si="40"/>
        <v>84678</v>
      </c>
      <c r="D74" s="257">
        <f>B74*C74</f>
        <v>84678</v>
      </c>
      <c r="E74" s="152">
        <f t="shared" si="30"/>
        <v>21.153846153846157</v>
      </c>
      <c r="F74" s="153">
        <v>22</v>
      </c>
      <c r="G74" s="254">
        <f t="shared" si="31"/>
        <v>18.333333333333336</v>
      </c>
      <c r="H74" s="153">
        <f t="shared" si="32"/>
        <v>22</v>
      </c>
      <c r="I74" s="154">
        <f t="shared" si="33"/>
        <v>16.923076923076923</v>
      </c>
      <c r="J74" s="152">
        <f t="shared" si="34"/>
        <v>3079.2</v>
      </c>
      <c r="K74" s="153">
        <f t="shared" si="35"/>
        <v>923.7599999999998</v>
      </c>
      <c r="L74" s="153">
        <f t="shared" si="36"/>
        <v>0</v>
      </c>
      <c r="M74" s="153">
        <f t="shared" si="37"/>
        <v>0</v>
      </c>
      <c r="N74" s="255">
        <f t="shared" si="38"/>
        <v>4002.9599999999996</v>
      </c>
      <c r="O74" s="257">
        <f t="shared" si="39"/>
        <v>4002.9599999999996</v>
      </c>
      <c r="P74" s="347"/>
      <c r="Q74" s="254"/>
      <c r="R74" s="254" t="e">
        <f>D74/"#REF!"</f>
        <v>#VALUE!</v>
      </c>
      <c r="S74" s="357">
        <v>80</v>
      </c>
      <c r="T74" s="357">
        <v>20</v>
      </c>
      <c r="U74" s="357">
        <v>0</v>
      </c>
      <c r="V74" s="358">
        <v>0</v>
      </c>
    </row>
    <row r="75" spans="1:22" ht="15">
      <c r="A75" s="331" t="s">
        <v>77</v>
      </c>
      <c r="B75" s="332">
        <f>B69+B70+B71+B72+B73+B74</f>
        <v>4</v>
      </c>
      <c r="C75" s="257">
        <f t="shared" si="40"/>
        <v>84678</v>
      </c>
      <c r="D75" s="352">
        <f>D69+D70+D71+D72+D73+D74</f>
        <v>338712</v>
      </c>
      <c r="E75" s="373">
        <f>AVERAGE(E69,E70,E71,E72,E73,E74)</f>
        <v>20.217298945369123</v>
      </c>
      <c r="F75" s="373">
        <f>AVERAGE(F69,F70,F71,F72,F73,F74)</f>
        <v>23</v>
      </c>
      <c r="G75" s="373">
        <f>AVERAGE(G69,G70,G71,G72,G73,G74)</f>
        <v>19.16666666666667</v>
      </c>
      <c r="H75" s="373">
        <f>AVERAGE(H69,H70,H71,H72,H73,H74)</f>
        <v>23</v>
      </c>
      <c r="I75" s="373">
        <f>AVERAGE(I69,I70,I71,I72,I73,I74)</f>
        <v>17.69230769230769</v>
      </c>
      <c r="J75" s="373">
        <f aca="true" t="shared" si="41" ref="J75:O75">SUM(J69:J74)</f>
        <v>7236.12</v>
      </c>
      <c r="K75" s="373">
        <f t="shared" si="41"/>
        <v>5634.936</v>
      </c>
      <c r="L75" s="373">
        <f t="shared" si="41"/>
        <v>577.3499999999999</v>
      </c>
      <c r="M75" s="373">
        <f t="shared" si="41"/>
        <v>3585.9849999999997</v>
      </c>
      <c r="N75" s="333">
        <f t="shared" si="41"/>
        <v>17034.391</v>
      </c>
      <c r="O75" s="359">
        <f t="shared" si="41"/>
        <v>17034.391</v>
      </c>
      <c r="P75" s="335"/>
      <c r="Q75" s="258"/>
      <c r="R75" s="258"/>
      <c r="S75" s="374">
        <f>AVERAGE(S69,S70,S71,S72,S73,S74)</f>
        <v>44.166666666666664</v>
      </c>
      <c r="T75" s="374">
        <f>AVERAGE(T69,T70,T71,T72,T73,T74)</f>
        <v>30</v>
      </c>
      <c r="U75" s="374">
        <f>AVERAGE(U69,U70,U71,U72,U73,U74)</f>
        <v>4.166666666666667</v>
      </c>
      <c r="V75" s="374">
        <f>AVERAGE(V69,V70,V71,V72,V73,V74)</f>
        <v>22.5</v>
      </c>
    </row>
    <row r="78" spans="1:22" ht="15">
      <c r="A78" s="263" t="s">
        <v>111</v>
      </c>
      <c r="B78" s="263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/>
    </row>
    <row r="79" spans="1:22" ht="15" customHeight="1">
      <c r="A79" s="234" t="s">
        <v>15</v>
      </c>
      <c r="B79" s="235" t="s">
        <v>16</v>
      </c>
      <c r="C79" s="235" t="s">
        <v>17</v>
      </c>
      <c r="D79" s="235" t="s">
        <v>18</v>
      </c>
      <c r="E79" s="12" t="s">
        <v>19</v>
      </c>
      <c r="F79" s="13"/>
      <c r="G79" s="13"/>
      <c r="H79" s="13"/>
      <c r="I79" s="14"/>
      <c r="J79" s="12" t="s">
        <v>21</v>
      </c>
      <c r="K79" s="13"/>
      <c r="L79" s="13"/>
      <c r="M79" s="13"/>
      <c r="N79" s="14"/>
      <c r="O79" s="235" t="s">
        <v>110</v>
      </c>
      <c r="P79" s="13"/>
      <c r="Q79" s="13"/>
      <c r="R79" s="14"/>
      <c r="S79" s="11" t="s">
        <v>24</v>
      </c>
      <c r="T79" s="15"/>
      <c r="U79" s="15"/>
      <c r="V79" s="16"/>
    </row>
    <row r="80" spans="1:22" ht="15">
      <c r="A80" s="20"/>
      <c r="B80" s="21"/>
      <c r="C80" s="21"/>
      <c r="D80" s="21"/>
      <c r="E80" s="22"/>
      <c r="F80" s="23"/>
      <c r="G80" s="23"/>
      <c r="H80" s="23"/>
      <c r="I80" s="24"/>
      <c r="J80" s="22"/>
      <c r="K80" s="23"/>
      <c r="L80" s="23"/>
      <c r="M80" s="23"/>
      <c r="N80" s="24"/>
      <c r="O80" s="22"/>
      <c r="P80" s="23"/>
      <c r="Q80" s="23"/>
      <c r="R80" s="24"/>
      <c r="S80" s="25"/>
      <c r="T80" s="26"/>
      <c r="U80" s="26"/>
      <c r="V80" s="27"/>
    </row>
    <row r="81" spans="1:22" ht="15">
      <c r="A81" s="20"/>
      <c r="B81" s="21"/>
      <c r="C81" s="21"/>
      <c r="D81" s="21"/>
      <c r="E81" s="28"/>
      <c r="F81" s="29"/>
      <c r="G81" s="29"/>
      <c r="H81" s="29"/>
      <c r="I81" s="30"/>
      <c r="J81" s="28"/>
      <c r="K81" s="29"/>
      <c r="L81" s="29"/>
      <c r="M81" s="29"/>
      <c r="N81" s="30"/>
      <c r="O81" s="22"/>
      <c r="P81" s="23"/>
      <c r="Q81" s="23"/>
      <c r="R81" s="24"/>
      <c r="S81" s="31"/>
      <c r="T81" s="32"/>
      <c r="U81" s="32"/>
      <c r="V81" s="33"/>
    </row>
    <row r="82" spans="1:22" ht="15" customHeight="1">
      <c r="A82" s="20"/>
      <c r="B82" s="21"/>
      <c r="C82" s="21"/>
      <c r="D82" s="21"/>
      <c r="E82" s="234" t="s">
        <v>30</v>
      </c>
      <c r="F82" s="44" t="s">
        <v>31</v>
      </c>
      <c r="G82" s="44" t="s">
        <v>32</v>
      </c>
      <c r="H82" s="44" t="s">
        <v>33</v>
      </c>
      <c r="I82" s="44" t="s">
        <v>34</v>
      </c>
      <c r="J82" s="236" t="s">
        <v>36</v>
      </c>
      <c r="K82" s="237" t="s">
        <v>37</v>
      </c>
      <c r="L82" s="237" t="s">
        <v>38</v>
      </c>
      <c r="M82" s="238" t="s">
        <v>50</v>
      </c>
      <c r="N82" s="239" t="s">
        <v>40</v>
      </c>
      <c r="O82" s="22"/>
      <c r="P82" s="23"/>
      <c r="Q82" s="23"/>
      <c r="R82" s="24"/>
      <c r="S82" s="44" t="s">
        <v>36</v>
      </c>
      <c r="T82" s="44" t="s">
        <v>37</v>
      </c>
      <c r="U82" s="44" t="s">
        <v>38</v>
      </c>
      <c r="V82" s="240" t="s">
        <v>50</v>
      </c>
    </row>
    <row r="83" spans="1:22" ht="15">
      <c r="A83" s="20"/>
      <c r="B83" s="21"/>
      <c r="C83" s="21"/>
      <c r="D83" s="21"/>
      <c r="E83" s="20"/>
      <c r="F83" s="46"/>
      <c r="G83" s="46"/>
      <c r="H83" s="46"/>
      <c r="I83" s="46"/>
      <c r="J83" s="48"/>
      <c r="K83" s="49"/>
      <c r="L83" s="49"/>
      <c r="M83" s="50"/>
      <c r="N83" s="51"/>
      <c r="O83" s="22"/>
      <c r="P83" s="23"/>
      <c r="Q83" s="23"/>
      <c r="R83" s="24"/>
      <c r="S83" s="46"/>
      <c r="T83" s="46"/>
      <c r="U83" s="46"/>
      <c r="V83" s="53"/>
    </row>
    <row r="84" spans="1:22" ht="15">
      <c r="A84" s="20"/>
      <c r="B84" s="21"/>
      <c r="C84" s="21"/>
      <c r="D84" s="21"/>
      <c r="E84" s="20"/>
      <c r="F84" s="46"/>
      <c r="G84" s="46"/>
      <c r="H84" s="46"/>
      <c r="I84" s="46"/>
      <c r="J84" s="48"/>
      <c r="K84" s="49"/>
      <c r="L84" s="49"/>
      <c r="M84" s="50"/>
      <c r="N84" s="51"/>
      <c r="O84" s="22"/>
      <c r="P84" s="23"/>
      <c r="Q84" s="23"/>
      <c r="R84" s="24"/>
      <c r="S84" s="46"/>
      <c r="T84" s="46"/>
      <c r="U84" s="46"/>
      <c r="V84" s="53"/>
    </row>
    <row r="85" spans="1:22" ht="15">
      <c r="A85" s="20"/>
      <c r="B85" s="21"/>
      <c r="C85" s="21"/>
      <c r="D85" s="21"/>
      <c r="E85" s="20"/>
      <c r="F85" s="46"/>
      <c r="G85" s="46"/>
      <c r="H85" s="46"/>
      <c r="I85" s="46"/>
      <c r="J85" s="48"/>
      <c r="K85" s="49"/>
      <c r="L85" s="49"/>
      <c r="M85" s="50"/>
      <c r="N85" s="51"/>
      <c r="O85" s="22"/>
      <c r="P85" s="23"/>
      <c r="Q85" s="23"/>
      <c r="R85" s="24"/>
      <c r="S85" s="46"/>
      <c r="T85" s="46"/>
      <c r="U85" s="46"/>
      <c r="V85" s="53"/>
    </row>
    <row r="86" spans="1:22" ht="15">
      <c r="A86" s="20"/>
      <c r="B86" s="21"/>
      <c r="C86" s="21"/>
      <c r="D86" s="21"/>
      <c r="E86" s="20"/>
      <c r="F86" s="46"/>
      <c r="G86" s="46"/>
      <c r="H86" s="46"/>
      <c r="I86" s="46"/>
      <c r="J86" s="290"/>
      <c r="K86" s="291"/>
      <c r="L86" s="291"/>
      <c r="M86" s="292"/>
      <c r="N86" s="293"/>
      <c r="O86" s="22"/>
      <c r="P86" s="23"/>
      <c r="Q86" s="23"/>
      <c r="R86" s="24"/>
      <c r="S86" s="46"/>
      <c r="T86" s="46"/>
      <c r="U86" s="46"/>
      <c r="V86" s="53"/>
    </row>
    <row r="87" spans="1:22" ht="15">
      <c r="A87" s="212" t="s">
        <v>118</v>
      </c>
      <c r="B87" s="262">
        <f aca="true" t="shared" si="42" ref="B87:B98">B21+B45</f>
        <v>28</v>
      </c>
      <c r="C87" s="142">
        <f>C74</f>
        <v>84678</v>
      </c>
      <c r="D87" s="142">
        <f aca="true" t="shared" si="43" ref="D87:D98">D21+D45</f>
        <v>2370984</v>
      </c>
      <c r="E87" s="143">
        <f aca="true" t="shared" si="44" ref="E87:E98">E21</f>
        <v>19.05456534621872</v>
      </c>
      <c r="F87" s="144">
        <f aca="true" t="shared" si="45" ref="F87:F97">F21</f>
        <v>22</v>
      </c>
      <c r="G87" s="249">
        <f aca="true" t="shared" si="46" ref="G87:G98">G21</f>
        <v>18.333333333333336</v>
      </c>
      <c r="H87" s="144">
        <f aca="true" t="shared" si="47" ref="H87:H98">H21</f>
        <v>22</v>
      </c>
      <c r="I87" s="145">
        <f aca="true" t="shared" si="48" ref="I87:I98">I21</f>
        <v>16.923076923076923</v>
      </c>
      <c r="J87" s="147">
        <f aca="true" t="shared" si="49" ref="J87:J98">J21+J45</f>
        <v>34198.365000000005</v>
      </c>
      <c r="K87" s="147">
        <f aca="true" t="shared" si="50" ref="K87:K98">K21+K45</f>
        <v>38520.791999999994</v>
      </c>
      <c r="L87" s="147">
        <f aca="true" t="shared" si="51" ref="L87:L98">L21+L45</f>
        <v>8275.35</v>
      </c>
      <c r="M87" s="147">
        <f aca="true" t="shared" si="52" ref="M87:M98">M21+M45</f>
        <v>43156.91249999999</v>
      </c>
      <c r="N87" s="147">
        <f aca="true" t="shared" si="53" ref="N87:N98">N21+N45</f>
        <v>124151.41949999999</v>
      </c>
      <c r="O87" s="147">
        <f aca="true" t="shared" si="54" ref="O87:O98">O21+O45</f>
        <v>124151.41949999999</v>
      </c>
      <c r="P87" s="144"/>
      <c r="Q87" s="144"/>
      <c r="R87" s="146"/>
      <c r="S87" s="143">
        <f>AVERAGE(S88,S89,S90,S91,S92,S93,S95,S94,S96,S97,S98,S99,S100,S101,S102,S103,S104)</f>
        <v>36.8235294117647</v>
      </c>
      <c r="T87" s="143">
        <f>AVERAGE(T88,T89,T90,T91,T92,T93,T95,T94,T96,T97,T98,T99,T100,T101,T102,T103,T104)</f>
        <v>26.235294117647058</v>
      </c>
      <c r="U87" s="143">
        <f>AVERAGE(U88,U89,U90,U91,U92,U93,U95,U94,U96,U97,U98,U99,U100,U101,U102,U103,U104)</f>
        <v>5.764705882352941</v>
      </c>
      <c r="V87" s="143">
        <f>AVERAGE(V88,V89,V90,V91,V92,V93,V95,V94,V96,V97,V98,V99,V100,V101,V102,V103,V104)</f>
        <v>31.470588235294116</v>
      </c>
    </row>
    <row r="88" spans="1:22" ht="15">
      <c r="A88" s="161" t="s">
        <v>63</v>
      </c>
      <c r="B88" s="151">
        <f t="shared" si="42"/>
        <v>3</v>
      </c>
      <c r="C88" s="98">
        <f aca="true" t="shared" si="55" ref="C88:C105">ROUND(C87,0)</f>
        <v>84678</v>
      </c>
      <c r="D88" s="98">
        <f t="shared" si="43"/>
        <v>254034</v>
      </c>
      <c r="E88" s="112">
        <f t="shared" si="44"/>
        <v>19.315188762071994</v>
      </c>
      <c r="F88" s="102">
        <f t="shared" si="45"/>
        <v>22</v>
      </c>
      <c r="G88" s="113">
        <f t="shared" si="46"/>
        <v>18.333333333333336</v>
      </c>
      <c r="H88" s="102">
        <f t="shared" si="47"/>
        <v>22</v>
      </c>
      <c r="I88" s="114">
        <f t="shared" si="48"/>
        <v>16.923076923076923</v>
      </c>
      <c r="J88" s="112">
        <f t="shared" si="49"/>
        <v>4387.86</v>
      </c>
      <c r="K88" s="102">
        <f t="shared" si="50"/>
        <v>4434.048</v>
      </c>
      <c r="L88" s="102">
        <f t="shared" si="51"/>
        <v>577.35</v>
      </c>
      <c r="M88" s="102">
        <f t="shared" si="52"/>
        <v>3752.775</v>
      </c>
      <c r="N88" s="114">
        <f t="shared" si="53"/>
        <v>13152.033</v>
      </c>
      <c r="O88" s="101">
        <f t="shared" si="54"/>
        <v>13152.033</v>
      </c>
      <c r="P88" s="113"/>
      <c r="Q88" s="113"/>
      <c r="R88" s="329" t="e">
        <f aca="true" t="shared" si="56" ref="R88:R97">D88/"#REF!"</f>
        <v>#VALUE!</v>
      </c>
      <c r="S88" s="112">
        <f aca="true" t="shared" si="57" ref="S88:S98">S22</f>
        <v>38</v>
      </c>
      <c r="T88" s="102">
        <f aca="true" t="shared" si="58" ref="T88:T98">T22</f>
        <v>32</v>
      </c>
      <c r="U88" s="102">
        <f aca="true" t="shared" si="59" ref="U88:U98">U22</f>
        <v>5</v>
      </c>
      <c r="V88" s="114">
        <f aca="true" t="shared" si="60" ref="V88:V98">V22</f>
        <v>25</v>
      </c>
    </row>
    <row r="89" spans="1:22" ht="15">
      <c r="A89" s="161" t="s">
        <v>64</v>
      </c>
      <c r="B89" s="151">
        <f t="shared" si="42"/>
        <v>3</v>
      </c>
      <c r="C89" s="98">
        <f t="shared" si="55"/>
        <v>84678</v>
      </c>
      <c r="D89" s="98">
        <f t="shared" si="43"/>
        <v>254034</v>
      </c>
      <c r="E89" s="112">
        <f t="shared" si="44"/>
        <v>19.113814074717638</v>
      </c>
      <c r="F89" s="102">
        <f t="shared" si="45"/>
        <v>22</v>
      </c>
      <c r="G89" s="113">
        <f t="shared" si="46"/>
        <v>18.333333333333336</v>
      </c>
      <c r="H89" s="102">
        <f t="shared" si="47"/>
        <v>22</v>
      </c>
      <c r="I89" s="114">
        <f t="shared" si="48"/>
        <v>16.923076923076923</v>
      </c>
      <c r="J89" s="112">
        <f t="shared" si="49"/>
        <v>3695.0400000000004</v>
      </c>
      <c r="K89" s="102">
        <f t="shared" si="50"/>
        <v>5265.431999999999</v>
      </c>
      <c r="L89" s="102">
        <f t="shared" si="51"/>
        <v>577.35</v>
      </c>
      <c r="M89" s="102">
        <f t="shared" si="52"/>
        <v>3752.775</v>
      </c>
      <c r="N89" s="114">
        <f t="shared" si="53"/>
        <v>13290.597</v>
      </c>
      <c r="O89" s="101">
        <f t="shared" si="54"/>
        <v>13290.597</v>
      </c>
      <c r="P89" s="113"/>
      <c r="Q89" s="113"/>
      <c r="R89" s="329" t="e">
        <f t="shared" si="56"/>
        <v>#VALUE!</v>
      </c>
      <c r="S89" s="112">
        <f t="shared" si="57"/>
        <v>32</v>
      </c>
      <c r="T89" s="102">
        <f t="shared" si="58"/>
        <v>38</v>
      </c>
      <c r="U89" s="102">
        <f t="shared" si="59"/>
        <v>5</v>
      </c>
      <c r="V89" s="114">
        <f t="shared" si="60"/>
        <v>25</v>
      </c>
    </row>
    <row r="90" spans="1:22" ht="15">
      <c r="A90" s="161" t="s">
        <v>65</v>
      </c>
      <c r="B90" s="151">
        <f t="shared" si="42"/>
        <v>3</v>
      </c>
      <c r="C90" s="98">
        <f t="shared" si="55"/>
        <v>84678</v>
      </c>
      <c r="D90" s="98">
        <f t="shared" si="43"/>
        <v>254034</v>
      </c>
      <c r="E90" s="112">
        <f t="shared" si="44"/>
        <v>19.45181255526083</v>
      </c>
      <c r="F90" s="102">
        <f t="shared" si="45"/>
        <v>22</v>
      </c>
      <c r="G90" s="113">
        <f t="shared" si="46"/>
        <v>18.333333333333336</v>
      </c>
      <c r="H90" s="102">
        <f t="shared" si="47"/>
        <v>22</v>
      </c>
      <c r="I90" s="114">
        <f t="shared" si="48"/>
        <v>16.923076923076923</v>
      </c>
      <c r="J90" s="112">
        <f t="shared" si="49"/>
        <v>4272.39</v>
      </c>
      <c r="K90" s="102">
        <f t="shared" si="50"/>
        <v>3879.792</v>
      </c>
      <c r="L90" s="102">
        <f t="shared" si="51"/>
        <v>1154.7</v>
      </c>
      <c r="M90" s="102">
        <f t="shared" si="52"/>
        <v>3752.775</v>
      </c>
      <c r="N90" s="114">
        <f t="shared" si="53"/>
        <v>13059.657000000001</v>
      </c>
      <c r="O90" s="101">
        <f t="shared" si="54"/>
        <v>13059.657000000001</v>
      </c>
      <c r="P90" s="113"/>
      <c r="Q90" s="113"/>
      <c r="R90" s="329" t="e">
        <f t="shared" si="56"/>
        <v>#VALUE!</v>
      </c>
      <c r="S90" s="112">
        <f t="shared" si="57"/>
        <v>37</v>
      </c>
      <c r="T90" s="102">
        <f t="shared" si="58"/>
        <v>28</v>
      </c>
      <c r="U90" s="102">
        <f t="shared" si="59"/>
        <v>10</v>
      </c>
      <c r="V90" s="114">
        <f t="shared" si="60"/>
        <v>25</v>
      </c>
    </row>
    <row r="91" spans="1:22" ht="15">
      <c r="A91" s="161" t="s">
        <v>66</v>
      </c>
      <c r="B91" s="151">
        <f t="shared" si="42"/>
        <v>3</v>
      </c>
      <c r="C91" s="98">
        <f t="shared" si="55"/>
        <v>84678</v>
      </c>
      <c r="D91" s="98">
        <f t="shared" si="43"/>
        <v>254034</v>
      </c>
      <c r="E91" s="112">
        <f t="shared" si="44"/>
        <v>19.28133216476775</v>
      </c>
      <c r="F91" s="102">
        <f t="shared" si="45"/>
        <v>22</v>
      </c>
      <c r="G91" s="113">
        <f t="shared" si="46"/>
        <v>18.333333333333336</v>
      </c>
      <c r="H91" s="102">
        <f t="shared" si="47"/>
        <v>22</v>
      </c>
      <c r="I91" s="114">
        <f t="shared" si="48"/>
        <v>16.923076923076923</v>
      </c>
      <c r="J91" s="112">
        <f t="shared" si="49"/>
        <v>2540.34</v>
      </c>
      <c r="K91" s="102">
        <f t="shared" si="50"/>
        <v>4572.611999999999</v>
      </c>
      <c r="L91" s="102">
        <f t="shared" si="51"/>
        <v>2309.4</v>
      </c>
      <c r="M91" s="102">
        <f t="shared" si="52"/>
        <v>3752.775</v>
      </c>
      <c r="N91" s="114">
        <f t="shared" si="53"/>
        <v>13175.126999999999</v>
      </c>
      <c r="O91" s="101">
        <f t="shared" si="54"/>
        <v>13175.126999999999</v>
      </c>
      <c r="P91" s="113"/>
      <c r="Q91" s="113"/>
      <c r="R91" s="329" t="e">
        <f t="shared" si="56"/>
        <v>#VALUE!</v>
      </c>
      <c r="S91" s="112">
        <f t="shared" si="57"/>
        <v>22</v>
      </c>
      <c r="T91" s="102">
        <f t="shared" si="58"/>
        <v>33</v>
      </c>
      <c r="U91" s="102">
        <f t="shared" si="59"/>
        <v>20</v>
      </c>
      <c r="V91" s="114">
        <f t="shared" si="60"/>
        <v>25</v>
      </c>
    </row>
    <row r="92" spans="1:22" ht="15">
      <c r="A92" s="161" t="s">
        <v>66</v>
      </c>
      <c r="B92" s="151">
        <f t="shared" si="42"/>
        <v>3</v>
      </c>
      <c r="C92" s="98">
        <f t="shared" si="55"/>
        <v>84678</v>
      </c>
      <c r="D92" s="98">
        <f t="shared" si="43"/>
        <v>254034</v>
      </c>
      <c r="E92" s="112">
        <f t="shared" si="44"/>
        <v>18.88412017167382</v>
      </c>
      <c r="F92" s="102">
        <f t="shared" si="45"/>
        <v>22</v>
      </c>
      <c r="G92" s="113">
        <f t="shared" si="46"/>
        <v>18.333333333333336</v>
      </c>
      <c r="H92" s="102">
        <f t="shared" si="47"/>
        <v>22</v>
      </c>
      <c r="I92" s="114">
        <f t="shared" si="48"/>
        <v>16.923076923076923</v>
      </c>
      <c r="J92" s="112">
        <f t="shared" si="49"/>
        <v>2886.75</v>
      </c>
      <c r="K92" s="102">
        <f t="shared" si="50"/>
        <v>6235.379999999999</v>
      </c>
      <c r="L92" s="102">
        <f t="shared" si="51"/>
        <v>577.35</v>
      </c>
      <c r="M92" s="102">
        <f t="shared" si="52"/>
        <v>3752.775</v>
      </c>
      <c r="N92" s="114">
        <f t="shared" si="53"/>
        <v>13452.255</v>
      </c>
      <c r="O92" s="101">
        <f t="shared" si="54"/>
        <v>13452.255</v>
      </c>
      <c r="P92" s="113"/>
      <c r="Q92" s="113"/>
      <c r="R92" s="329" t="e">
        <f t="shared" si="56"/>
        <v>#VALUE!</v>
      </c>
      <c r="S92" s="112">
        <f t="shared" si="57"/>
        <v>25</v>
      </c>
      <c r="T92" s="102">
        <f t="shared" si="58"/>
        <v>45</v>
      </c>
      <c r="U92" s="102">
        <f t="shared" si="59"/>
        <v>5</v>
      </c>
      <c r="V92" s="114">
        <f t="shared" si="60"/>
        <v>25</v>
      </c>
    </row>
    <row r="93" spans="1:22" ht="15">
      <c r="A93" s="161" t="s">
        <v>67</v>
      </c>
      <c r="B93" s="151">
        <f t="shared" si="42"/>
        <v>7.5</v>
      </c>
      <c r="C93" s="98">
        <f t="shared" si="55"/>
        <v>84678</v>
      </c>
      <c r="D93" s="98">
        <f t="shared" si="43"/>
        <v>635085</v>
      </c>
      <c r="E93" s="112">
        <f t="shared" si="44"/>
        <v>19.31518876207199</v>
      </c>
      <c r="F93" s="102">
        <f t="shared" si="45"/>
        <v>22</v>
      </c>
      <c r="G93" s="113">
        <f t="shared" si="46"/>
        <v>18.333333333333336</v>
      </c>
      <c r="H93" s="102">
        <f t="shared" si="47"/>
        <v>22</v>
      </c>
      <c r="I93" s="114">
        <f t="shared" si="48"/>
        <v>16.923076923076923</v>
      </c>
      <c r="J93" s="112">
        <f t="shared" si="49"/>
        <v>10103.625</v>
      </c>
      <c r="K93" s="102">
        <f t="shared" si="50"/>
        <v>11085.119999999999</v>
      </c>
      <c r="L93" s="102">
        <f t="shared" si="51"/>
        <v>2309.4</v>
      </c>
      <c r="M93" s="102">
        <f t="shared" si="52"/>
        <v>9381.9375</v>
      </c>
      <c r="N93" s="114">
        <f t="shared" si="53"/>
        <v>32880.082500000004</v>
      </c>
      <c r="O93" s="101">
        <f t="shared" si="54"/>
        <v>32880.082500000004</v>
      </c>
      <c r="P93" s="113"/>
      <c r="Q93" s="113"/>
      <c r="R93" s="329" t="e">
        <f t="shared" si="56"/>
        <v>#VALUE!</v>
      </c>
      <c r="S93" s="112">
        <f t="shared" si="57"/>
        <v>35</v>
      </c>
      <c r="T93" s="102">
        <f t="shared" si="58"/>
        <v>32</v>
      </c>
      <c r="U93" s="102">
        <f t="shared" si="59"/>
        <v>8</v>
      </c>
      <c r="V93" s="114">
        <f t="shared" si="60"/>
        <v>25</v>
      </c>
    </row>
    <row r="94" spans="1:22" ht="15">
      <c r="A94" s="161" t="s">
        <v>68</v>
      </c>
      <c r="B94" s="151">
        <f t="shared" si="42"/>
        <v>2</v>
      </c>
      <c r="C94" s="98">
        <f t="shared" si="55"/>
        <v>84678</v>
      </c>
      <c r="D94" s="98">
        <f t="shared" si="43"/>
        <v>169356</v>
      </c>
      <c r="E94" s="112">
        <f t="shared" si="44"/>
        <v>19.281332164767747</v>
      </c>
      <c r="F94" s="102">
        <f t="shared" si="45"/>
        <v>22</v>
      </c>
      <c r="G94" s="113">
        <f t="shared" si="46"/>
        <v>18.333333333333336</v>
      </c>
      <c r="H94" s="102">
        <f t="shared" si="47"/>
        <v>22</v>
      </c>
      <c r="I94" s="114">
        <f t="shared" si="48"/>
        <v>16.923076923076923</v>
      </c>
      <c r="J94" s="112">
        <f t="shared" si="49"/>
        <v>2463.36</v>
      </c>
      <c r="K94" s="102">
        <f t="shared" si="50"/>
        <v>3048.408</v>
      </c>
      <c r="L94" s="102">
        <f t="shared" si="51"/>
        <v>769.8</v>
      </c>
      <c r="M94" s="102">
        <f t="shared" si="52"/>
        <v>2501.85</v>
      </c>
      <c r="N94" s="114">
        <f t="shared" si="53"/>
        <v>8783.418</v>
      </c>
      <c r="O94" s="101">
        <f t="shared" si="54"/>
        <v>8783.418</v>
      </c>
      <c r="P94" s="113"/>
      <c r="Q94" s="113"/>
      <c r="R94" s="329" t="e">
        <f t="shared" si="56"/>
        <v>#VALUE!</v>
      </c>
      <c r="S94" s="112">
        <f t="shared" si="57"/>
        <v>32</v>
      </c>
      <c r="T94" s="102">
        <f t="shared" si="58"/>
        <v>33</v>
      </c>
      <c r="U94" s="102">
        <f t="shared" si="59"/>
        <v>10</v>
      </c>
      <c r="V94" s="114">
        <f t="shared" si="60"/>
        <v>25</v>
      </c>
    </row>
    <row r="95" spans="1:22" ht="15">
      <c r="A95" s="161" t="s">
        <v>98</v>
      </c>
      <c r="B95" s="151">
        <f t="shared" si="42"/>
        <v>1</v>
      </c>
      <c r="C95" s="98">
        <f t="shared" si="55"/>
        <v>84678</v>
      </c>
      <c r="D95" s="98">
        <f t="shared" si="43"/>
        <v>84678</v>
      </c>
      <c r="E95" s="112">
        <f t="shared" si="44"/>
        <v>22</v>
      </c>
      <c r="F95" s="102">
        <f t="shared" si="45"/>
        <v>22</v>
      </c>
      <c r="G95" s="113">
        <f t="shared" si="46"/>
        <v>18.333333333333336</v>
      </c>
      <c r="H95" s="102">
        <f t="shared" si="47"/>
        <v>22</v>
      </c>
      <c r="I95" s="114">
        <f t="shared" si="48"/>
        <v>16.923076923076923</v>
      </c>
      <c r="J95" s="112">
        <f t="shared" si="49"/>
        <v>3849</v>
      </c>
      <c r="K95" s="102">
        <f t="shared" si="50"/>
        <v>0</v>
      </c>
      <c r="L95" s="102">
        <f t="shared" si="51"/>
        <v>0</v>
      </c>
      <c r="M95" s="102">
        <f t="shared" si="52"/>
        <v>0</v>
      </c>
      <c r="N95" s="114">
        <f t="shared" si="53"/>
        <v>3849</v>
      </c>
      <c r="O95" s="101">
        <f t="shared" si="54"/>
        <v>3849</v>
      </c>
      <c r="P95" s="113"/>
      <c r="Q95" s="113"/>
      <c r="R95" s="329" t="e">
        <f t="shared" si="56"/>
        <v>#VALUE!</v>
      </c>
      <c r="S95" s="112">
        <f t="shared" si="57"/>
        <v>100</v>
      </c>
      <c r="T95" s="102">
        <f t="shared" si="58"/>
        <v>0</v>
      </c>
      <c r="U95" s="102">
        <f t="shared" si="59"/>
        <v>0</v>
      </c>
      <c r="V95" s="114">
        <f t="shared" si="60"/>
        <v>0</v>
      </c>
    </row>
    <row r="96" spans="1:22" ht="15">
      <c r="A96" s="161" t="s">
        <v>99</v>
      </c>
      <c r="B96" s="151">
        <f t="shared" si="42"/>
        <v>1.5</v>
      </c>
      <c r="C96" s="98">
        <f t="shared" si="55"/>
        <v>84678</v>
      </c>
      <c r="D96" s="98">
        <f t="shared" si="43"/>
        <v>127017</v>
      </c>
      <c r="E96" s="112">
        <f t="shared" si="44"/>
        <v>16.923076923076923</v>
      </c>
      <c r="F96" s="102">
        <f t="shared" si="45"/>
        <v>22</v>
      </c>
      <c r="G96" s="113">
        <f t="shared" si="46"/>
        <v>18.333333333333336</v>
      </c>
      <c r="H96" s="102">
        <f t="shared" si="47"/>
        <v>22</v>
      </c>
      <c r="I96" s="114">
        <f t="shared" si="48"/>
        <v>16.923076923076923</v>
      </c>
      <c r="J96" s="112">
        <f t="shared" si="49"/>
        <v>0</v>
      </c>
      <c r="K96" s="102">
        <f t="shared" si="50"/>
        <v>0</v>
      </c>
      <c r="L96" s="102">
        <f t="shared" si="51"/>
        <v>0</v>
      </c>
      <c r="M96" s="102">
        <f t="shared" si="52"/>
        <v>7505.549999999999</v>
      </c>
      <c r="N96" s="114">
        <f t="shared" si="53"/>
        <v>7505.549999999999</v>
      </c>
      <c r="O96" s="101">
        <f t="shared" si="54"/>
        <v>7505.549999999999</v>
      </c>
      <c r="P96" s="113"/>
      <c r="Q96" s="113"/>
      <c r="R96" s="329" t="e">
        <f t="shared" si="56"/>
        <v>#VALUE!</v>
      </c>
      <c r="S96" s="112">
        <f t="shared" si="57"/>
        <v>0</v>
      </c>
      <c r="T96" s="102">
        <f t="shared" si="58"/>
        <v>0</v>
      </c>
      <c r="U96" s="102">
        <f t="shared" si="59"/>
        <v>0</v>
      </c>
      <c r="V96" s="114">
        <f t="shared" si="60"/>
        <v>100</v>
      </c>
    </row>
    <row r="97" spans="1:22" ht="15">
      <c r="A97" s="161" t="s">
        <v>100</v>
      </c>
      <c r="B97" s="151">
        <f t="shared" si="42"/>
        <v>1</v>
      </c>
      <c r="C97" s="98">
        <f t="shared" si="55"/>
        <v>84678</v>
      </c>
      <c r="D97" s="98">
        <f t="shared" si="43"/>
        <v>84678</v>
      </c>
      <c r="E97" s="112">
        <f t="shared" si="44"/>
        <v>16.923076923076923</v>
      </c>
      <c r="F97" s="102">
        <f t="shared" si="45"/>
        <v>22</v>
      </c>
      <c r="G97" s="113">
        <f t="shared" si="46"/>
        <v>18.333333333333336</v>
      </c>
      <c r="H97" s="102">
        <f t="shared" si="47"/>
        <v>22</v>
      </c>
      <c r="I97" s="114">
        <f t="shared" si="48"/>
        <v>16.923076923076923</v>
      </c>
      <c r="J97" s="112">
        <f t="shared" si="49"/>
        <v>0</v>
      </c>
      <c r="K97" s="102">
        <f t="shared" si="50"/>
        <v>0</v>
      </c>
      <c r="L97" s="102">
        <f t="shared" si="51"/>
        <v>0</v>
      </c>
      <c r="M97" s="102">
        <f t="shared" si="52"/>
        <v>5003.7</v>
      </c>
      <c r="N97" s="114">
        <f t="shared" si="53"/>
        <v>5003.7</v>
      </c>
      <c r="O97" s="101">
        <f t="shared" si="54"/>
        <v>5003.7</v>
      </c>
      <c r="P97" s="102"/>
      <c r="Q97" s="102"/>
      <c r="R97" s="329" t="e">
        <f t="shared" si="56"/>
        <v>#VALUE!</v>
      </c>
      <c r="S97" s="112">
        <f t="shared" si="57"/>
        <v>0</v>
      </c>
      <c r="T97" s="102">
        <f t="shared" si="58"/>
        <v>0</v>
      </c>
      <c r="U97" s="102">
        <f t="shared" si="59"/>
        <v>0</v>
      </c>
      <c r="V97" s="114">
        <f t="shared" si="60"/>
        <v>100</v>
      </c>
    </row>
    <row r="98" spans="1:22" ht="15">
      <c r="A98" s="172" t="s">
        <v>71</v>
      </c>
      <c r="B98" s="151">
        <f t="shared" si="42"/>
        <v>2.5</v>
      </c>
      <c r="C98" s="98">
        <f t="shared" si="55"/>
        <v>84678</v>
      </c>
      <c r="D98" s="98">
        <f t="shared" si="43"/>
        <v>211695</v>
      </c>
      <c r="E98" s="112">
        <f t="shared" si="44"/>
        <v>19.555555555555557</v>
      </c>
      <c r="F98" s="102">
        <v>22</v>
      </c>
      <c r="G98" s="113">
        <f t="shared" si="46"/>
        <v>18.333333333333336</v>
      </c>
      <c r="H98" s="102">
        <f t="shared" si="47"/>
        <v>22</v>
      </c>
      <c r="I98" s="114">
        <f t="shared" si="48"/>
        <v>16.923076923076923</v>
      </c>
      <c r="J98" s="112">
        <f t="shared" si="49"/>
        <v>3849</v>
      </c>
      <c r="K98" s="102">
        <f t="shared" si="50"/>
        <v>2886.7499999999995</v>
      </c>
      <c r="L98" s="102">
        <f t="shared" si="51"/>
        <v>962.25</v>
      </c>
      <c r="M98" s="102">
        <f t="shared" si="52"/>
        <v>3127.3125</v>
      </c>
      <c r="N98" s="114">
        <f t="shared" si="53"/>
        <v>10825.3125</v>
      </c>
      <c r="O98" s="101">
        <f t="shared" si="54"/>
        <v>10825.3125</v>
      </c>
      <c r="P98" s="102"/>
      <c r="Q98" s="102"/>
      <c r="R98" s="115"/>
      <c r="S98" s="112">
        <f t="shared" si="57"/>
        <v>40</v>
      </c>
      <c r="T98" s="102">
        <f t="shared" si="58"/>
        <v>25</v>
      </c>
      <c r="U98" s="102">
        <f t="shared" si="59"/>
        <v>10</v>
      </c>
      <c r="V98" s="114">
        <f t="shared" si="60"/>
        <v>25</v>
      </c>
    </row>
    <row r="99" spans="1:22" ht="15">
      <c r="A99" s="172" t="s">
        <v>72</v>
      </c>
      <c r="B99" s="150">
        <f aca="true" t="shared" si="61" ref="B99:B104">B69</f>
        <v>0.5</v>
      </c>
      <c r="C99" s="98">
        <f t="shared" si="55"/>
        <v>84678</v>
      </c>
      <c r="D99" s="98">
        <f aca="true" t="shared" si="62" ref="D99:D104">D69</f>
        <v>42339</v>
      </c>
      <c r="E99" s="112">
        <f aca="true" t="shared" si="63" ref="E99:E104">E69</f>
        <v>20.370370370370374</v>
      </c>
      <c r="F99" s="102">
        <f aca="true" t="shared" si="64" ref="F99:F104">F69</f>
        <v>22</v>
      </c>
      <c r="G99" s="113">
        <f aca="true" t="shared" si="65" ref="G99:G104">G69</f>
        <v>18.333333333333336</v>
      </c>
      <c r="H99" s="102">
        <f aca="true" t="shared" si="66" ref="H99:H104">H69</f>
        <v>22</v>
      </c>
      <c r="I99" s="114">
        <f aca="true" t="shared" si="67" ref="I99:I104">I69</f>
        <v>16.923076923076923</v>
      </c>
      <c r="J99" s="112">
        <f aca="true" t="shared" si="68" ref="J99:J104">J69</f>
        <v>962.25</v>
      </c>
      <c r="K99" s="102">
        <f aca="true" t="shared" si="69" ref="K99:K104">K69</f>
        <v>923.7599999999998</v>
      </c>
      <c r="L99" s="102">
        <f aca="true" t="shared" si="70" ref="L99:L104">L69</f>
        <v>192.45</v>
      </c>
      <c r="M99" s="102">
        <f aca="true" t="shared" si="71" ref="M99:M104">M69</f>
        <v>0</v>
      </c>
      <c r="N99" s="114">
        <f aca="true" t="shared" si="72" ref="N99:N104">N69</f>
        <v>2078.4599999999996</v>
      </c>
      <c r="O99" s="101">
        <f aca="true" t="shared" si="73" ref="O99:O104">O69</f>
        <v>2078.4599999999996</v>
      </c>
      <c r="P99" s="102"/>
      <c r="Q99" s="102"/>
      <c r="R99" s="115"/>
      <c r="S99" s="343">
        <f aca="true" t="shared" si="74" ref="S99:S104">S69</f>
        <v>50</v>
      </c>
      <c r="T99" s="344">
        <f aca="true" t="shared" si="75" ref="T99:T104">T69</f>
        <v>40</v>
      </c>
      <c r="U99" s="344">
        <f aca="true" t="shared" si="76" ref="U99:U104">U69</f>
        <v>10</v>
      </c>
      <c r="V99" s="345">
        <f aca="true" t="shared" si="77" ref="V99:V104">V69</f>
        <v>0</v>
      </c>
    </row>
    <row r="100" spans="1:22" ht="15">
      <c r="A100" s="172" t="s">
        <v>71</v>
      </c>
      <c r="B100" s="150">
        <f t="shared" si="61"/>
        <v>0.5</v>
      </c>
      <c r="C100" s="98">
        <f t="shared" si="55"/>
        <v>84678</v>
      </c>
      <c r="D100" s="98">
        <f t="shared" si="62"/>
        <v>42339</v>
      </c>
      <c r="E100" s="112">
        <f t="shared" si="63"/>
        <v>20.370370370370374</v>
      </c>
      <c r="F100" s="102">
        <f t="shared" si="64"/>
        <v>22</v>
      </c>
      <c r="G100" s="113">
        <f t="shared" si="65"/>
        <v>18.333333333333336</v>
      </c>
      <c r="H100" s="102">
        <f t="shared" si="66"/>
        <v>22</v>
      </c>
      <c r="I100" s="114">
        <f t="shared" si="67"/>
        <v>16.923076923076923</v>
      </c>
      <c r="J100" s="112">
        <f t="shared" si="68"/>
        <v>962.25</v>
      </c>
      <c r="K100" s="102">
        <f t="shared" si="69"/>
        <v>923.7599999999998</v>
      </c>
      <c r="L100" s="102">
        <f t="shared" si="70"/>
        <v>192.45</v>
      </c>
      <c r="M100" s="102">
        <f t="shared" si="71"/>
        <v>0</v>
      </c>
      <c r="N100" s="114">
        <f t="shared" si="72"/>
        <v>2078.4599999999996</v>
      </c>
      <c r="O100" s="101">
        <f t="shared" si="73"/>
        <v>2078.4599999999996</v>
      </c>
      <c r="P100" s="113"/>
      <c r="Q100" s="113"/>
      <c r="R100" s="329" t="e">
        <f>D100/"#REF!"</f>
        <v>#VALUE!</v>
      </c>
      <c r="S100" s="343">
        <f t="shared" si="74"/>
        <v>50</v>
      </c>
      <c r="T100" s="344">
        <f t="shared" si="75"/>
        <v>40</v>
      </c>
      <c r="U100" s="344">
        <f t="shared" si="76"/>
        <v>10</v>
      </c>
      <c r="V100" s="345">
        <f t="shared" si="77"/>
        <v>0</v>
      </c>
    </row>
    <row r="101" spans="1:22" ht="15">
      <c r="A101" s="172" t="s">
        <v>73</v>
      </c>
      <c r="B101" s="150">
        <f t="shared" si="61"/>
        <v>0.5</v>
      </c>
      <c r="C101" s="98">
        <f t="shared" si="55"/>
        <v>84678</v>
      </c>
      <c r="D101" s="98">
        <f t="shared" si="62"/>
        <v>42339</v>
      </c>
      <c r="E101" s="112">
        <f t="shared" si="63"/>
        <v>18.51851851851852</v>
      </c>
      <c r="F101" s="102">
        <f t="shared" si="64"/>
        <v>20</v>
      </c>
      <c r="G101" s="113">
        <f t="shared" si="65"/>
        <v>16.666666666666668</v>
      </c>
      <c r="H101" s="102">
        <f t="shared" si="66"/>
        <v>20</v>
      </c>
      <c r="I101" s="114">
        <f t="shared" si="67"/>
        <v>15.384615384615383</v>
      </c>
      <c r="J101" s="112">
        <f t="shared" si="68"/>
        <v>1270.17</v>
      </c>
      <c r="K101" s="102">
        <f t="shared" si="69"/>
        <v>1016.1359999999999</v>
      </c>
      <c r="L101" s="102">
        <f t="shared" si="70"/>
        <v>0</v>
      </c>
      <c r="M101" s="102">
        <f t="shared" si="71"/>
        <v>0</v>
      </c>
      <c r="N101" s="114">
        <f t="shared" si="72"/>
        <v>2286.306</v>
      </c>
      <c r="O101" s="101">
        <f t="shared" si="73"/>
        <v>2286.306</v>
      </c>
      <c r="P101" s="113"/>
      <c r="Q101" s="113"/>
      <c r="R101" s="329" t="e">
        <f>D101/"#REF!"</f>
        <v>#VALUE!</v>
      </c>
      <c r="S101" s="343">
        <f t="shared" si="74"/>
        <v>60</v>
      </c>
      <c r="T101" s="344">
        <f t="shared" si="75"/>
        <v>40</v>
      </c>
      <c r="U101" s="344">
        <f t="shared" si="76"/>
        <v>0</v>
      </c>
      <c r="V101" s="345">
        <f t="shared" si="77"/>
        <v>0</v>
      </c>
    </row>
    <row r="102" spans="1:22" ht="15">
      <c r="A102" s="172" t="s">
        <v>119</v>
      </c>
      <c r="B102" s="150">
        <f t="shared" si="61"/>
        <v>0.5</v>
      </c>
      <c r="C102" s="98">
        <f t="shared" si="55"/>
        <v>84678</v>
      </c>
      <c r="D102" s="98">
        <f t="shared" si="62"/>
        <v>42339</v>
      </c>
      <c r="E102" s="112">
        <f t="shared" si="63"/>
        <v>23.076923076923077</v>
      </c>
      <c r="F102" s="102">
        <f t="shared" si="64"/>
        <v>30</v>
      </c>
      <c r="G102" s="113">
        <f t="shared" si="65"/>
        <v>25</v>
      </c>
      <c r="H102" s="102">
        <f t="shared" si="66"/>
        <v>30</v>
      </c>
      <c r="I102" s="114">
        <f t="shared" si="67"/>
        <v>23.076923076923077</v>
      </c>
      <c r="J102" s="112">
        <f t="shared" si="68"/>
        <v>0</v>
      </c>
      <c r="K102" s="102">
        <f t="shared" si="69"/>
        <v>0</v>
      </c>
      <c r="L102" s="102">
        <f t="shared" si="70"/>
        <v>0</v>
      </c>
      <c r="M102" s="102">
        <f t="shared" si="71"/>
        <v>1834.69</v>
      </c>
      <c r="N102" s="114">
        <f t="shared" si="72"/>
        <v>1834.69</v>
      </c>
      <c r="O102" s="101">
        <f t="shared" si="73"/>
        <v>1834.69</v>
      </c>
      <c r="P102" s="113"/>
      <c r="Q102" s="113"/>
      <c r="R102" s="329" t="e">
        <f>D102/"#REF!"</f>
        <v>#VALUE!</v>
      </c>
      <c r="S102" s="343">
        <f t="shared" si="74"/>
        <v>0</v>
      </c>
      <c r="T102" s="344">
        <f t="shared" si="75"/>
        <v>0</v>
      </c>
      <c r="U102" s="344">
        <f t="shared" si="76"/>
        <v>0</v>
      </c>
      <c r="V102" s="345">
        <f t="shared" si="77"/>
        <v>100</v>
      </c>
    </row>
    <row r="103" spans="1:22" ht="15">
      <c r="A103" s="172" t="s">
        <v>76</v>
      </c>
      <c r="B103" s="150">
        <f t="shared" si="61"/>
        <v>1</v>
      </c>
      <c r="C103" s="98">
        <f t="shared" si="55"/>
        <v>84678</v>
      </c>
      <c r="D103" s="98">
        <f t="shared" si="62"/>
        <v>84678</v>
      </c>
      <c r="E103" s="112">
        <f t="shared" si="63"/>
        <v>17.813765182186238</v>
      </c>
      <c r="F103" s="102">
        <f t="shared" si="64"/>
        <v>22</v>
      </c>
      <c r="G103" s="113">
        <f t="shared" si="65"/>
        <v>18.333333333333336</v>
      </c>
      <c r="H103" s="102">
        <f t="shared" si="66"/>
        <v>22</v>
      </c>
      <c r="I103" s="114">
        <f t="shared" si="67"/>
        <v>16.923076923076923</v>
      </c>
      <c r="J103" s="112">
        <f t="shared" si="68"/>
        <v>962.25</v>
      </c>
      <c r="K103" s="102">
        <f t="shared" si="69"/>
        <v>1847.5199999999995</v>
      </c>
      <c r="L103" s="102">
        <f t="shared" si="70"/>
        <v>192.45</v>
      </c>
      <c r="M103" s="102">
        <f t="shared" si="71"/>
        <v>1751.2949999999998</v>
      </c>
      <c r="N103" s="114">
        <f t="shared" si="72"/>
        <v>4753.514999999999</v>
      </c>
      <c r="O103" s="101">
        <f t="shared" si="73"/>
        <v>4753.514999999999</v>
      </c>
      <c r="P103" s="113"/>
      <c r="Q103" s="113"/>
      <c r="R103" s="329" t="e">
        <f>D103/"#REF!"</f>
        <v>#VALUE!</v>
      </c>
      <c r="S103" s="343">
        <f t="shared" si="74"/>
        <v>25</v>
      </c>
      <c r="T103" s="344">
        <f t="shared" si="75"/>
        <v>40</v>
      </c>
      <c r="U103" s="344">
        <f t="shared" si="76"/>
        <v>5</v>
      </c>
      <c r="V103" s="345">
        <f t="shared" si="77"/>
        <v>35</v>
      </c>
    </row>
    <row r="104" spans="1:22" ht="15">
      <c r="A104" s="280" t="s">
        <v>72</v>
      </c>
      <c r="B104" s="346">
        <f t="shared" si="61"/>
        <v>1</v>
      </c>
      <c r="C104" s="257">
        <f t="shared" si="55"/>
        <v>84678</v>
      </c>
      <c r="D104" s="257">
        <f t="shared" si="62"/>
        <v>84678</v>
      </c>
      <c r="E104" s="120">
        <f t="shared" si="63"/>
        <v>21.153846153846157</v>
      </c>
      <c r="F104" s="121">
        <f t="shared" si="64"/>
        <v>22</v>
      </c>
      <c r="G104" s="122">
        <f t="shared" si="65"/>
        <v>18.333333333333336</v>
      </c>
      <c r="H104" s="121">
        <f t="shared" si="66"/>
        <v>22</v>
      </c>
      <c r="I104" s="123">
        <f t="shared" si="67"/>
        <v>16.923076923076923</v>
      </c>
      <c r="J104" s="120">
        <f t="shared" si="68"/>
        <v>3079.2</v>
      </c>
      <c r="K104" s="121">
        <f t="shared" si="69"/>
        <v>923.7599999999998</v>
      </c>
      <c r="L104" s="121">
        <f t="shared" si="70"/>
        <v>0</v>
      </c>
      <c r="M104" s="121">
        <f t="shared" si="71"/>
        <v>0</v>
      </c>
      <c r="N104" s="123">
        <f t="shared" si="72"/>
        <v>4002.9599999999996</v>
      </c>
      <c r="O104" s="256">
        <f t="shared" si="73"/>
        <v>4002.9599999999996</v>
      </c>
      <c r="P104" s="254"/>
      <c r="Q104" s="254"/>
      <c r="R104" s="348" t="e">
        <f>D104/"#REF!"</f>
        <v>#VALUE!</v>
      </c>
      <c r="S104" s="356">
        <f t="shared" si="74"/>
        <v>80</v>
      </c>
      <c r="T104" s="357">
        <f t="shared" si="75"/>
        <v>20</v>
      </c>
      <c r="U104" s="357">
        <f t="shared" si="76"/>
        <v>0</v>
      </c>
      <c r="V104" s="358">
        <f t="shared" si="77"/>
        <v>0</v>
      </c>
    </row>
    <row r="105" spans="1:22" ht="15">
      <c r="A105" s="331" t="s">
        <v>77</v>
      </c>
      <c r="B105" s="332">
        <f>B33+B57+B75</f>
        <v>34.5</v>
      </c>
      <c r="C105" s="257">
        <f t="shared" si="55"/>
        <v>84678</v>
      </c>
      <c r="D105" s="333">
        <f>D33+D57+D75</f>
        <v>2921391</v>
      </c>
      <c r="E105" s="89">
        <f>AVERAGE(E87,E98,E99,E100,E101,E102,E103,E104)</f>
        <v>19.989239321748627</v>
      </c>
      <c r="F105" s="90">
        <f>AVERAGE(F87,F98,F99,F100,F101,F102,F103,F104)</f>
        <v>22.75</v>
      </c>
      <c r="G105" s="90">
        <f>AVERAGE(G87,G98,G99,G100,G101,G102,G103,G104)</f>
        <v>18.958333333333336</v>
      </c>
      <c r="H105" s="90">
        <f>AVERAGE(H87,H98,H99,H100,H101,H102,H103,H104)</f>
        <v>22.75</v>
      </c>
      <c r="I105" s="95">
        <f>AVERAGE(I87,I98,I99,I100,I101,I102,I103,I104)</f>
        <v>17.5</v>
      </c>
      <c r="J105" s="89">
        <f aca="true" t="shared" si="78" ref="J105:R105">J33+J57+J75</f>
        <v>45283.48500000001</v>
      </c>
      <c r="K105" s="90">
        <f t="shared" si="78"/>
        <v>47042.477999999996</v>
      </c>
      <c r="L105" s="90">
        <f t="shared" si="78"/>
        <v>9814.95</v>
      </c>
      <c r="M105" s="90">
        <f t="shared" si="78"/>
        <v>49870.20999999999</v>
      </c>
      <c r="N105" s="92">
        <f t="shared" si="78"/>
        <v>152011.123</v>
      </c>
      <c r="O105" s="352">
        <f t="shared" si="78"/>
        <v>152011.123</v>
      </c>
      <c r="P105" s="332">
        <f t="shared" si="78"/>
        <v>0</v>
      </c>
      <c r="Q105" s="332">
        <f t="shared" si="78"/>
        <v>0</v>
      </c>
      <c r="R105" s="332">
        <f t="shared" si="78"/>
        <v>0</v>
      </c>
      <c r="S105" s="359">
        <f>AVERAGE(S87,S98,S99,S100,S101,S102,S103,S104)</f>
        <v>42.72794117647059</v>
      </c>
      <c r="T105" s="359">
        <f>AVERAGE(T87,T98,T99,T100,T101,T102,T103,T104)</f>
        <v>28.904411764705884</v>
      </c>
      <c r="U105" s="359">
        <f>AVERAGE(U87,U98,U99,U100,U101,U102,U103,U104)</f>
        <v>5.095588235294118</v>
      </c>
      <c r="V105" s="359">
        <f>AVERAGE(V87,V98,V99,V100,V101,V102,V103,V104)</f>
        <v>23.933823529411764</v>
      </c>
    </row>
    <row r="108" ht="15">
      <c r="A108" s="1" t="s">
        <v>81</v>
      </c>
    </row>
    <row r="110" spans="1:21" ht="15">
      <c r="A110" s="1" t="s">
        <v>82</v>
      </c>
      <c r="U110" s="1" t="s">
        <v>80</v>
      </c>
    </row>
    <row r="112" spans="1:21" ht="15">
      <c r="A112" s="1" t="s">
        <v>83</v>
      </c>
      <c r="U112" s="1" t="s">
        <v>84</v>
      </c>
    </row>
    <row r="114" spans="1:21" ht="15">
      <c r="A114" s="1" t="s">
        <v>87</v>
      </c>
      <c r="U114" s="1" t="s">
        <v>88</v>
      </c>
    </row>
    <row r="116" spans="1:21" ht="15">
      <c r="A116" s="1" t="s">
        <v>89</v>
      </c>
      <c r="U116" s="1" t="s">
        <v>90</v>
      </c>
    </row>
    <row r="118" spans="1:21" ht="15">
      <c r="A118" s="1" t="s">
        <v>91</v>
      </c>
      <c r="U118" s="1" t="s">
        <v>84</v>
      </c>
    </row>
    <row r="120" spans="1:21" ht="15">
      <c r="A120" s="1" t="s">
        <v>92</v>
      </c>
      <c r="U120" s="1" t="s">
        <v>93</v>
      </c>
    </row>
    <row r="122" spans="1:21" ht="15">
      <c r="A122" s="1" t="s">
        <v>120</v>
      </c>
      <c r="U122" s="1" t="s">
        <v>80</v>
      </c>
    </row>
    <row r="124" spans="1:21" ht="15">
      <c r="A124" s="1" t="s">
        <v>121</v>
      </c>
      <c r="U124" s="1" t="s">
        <v>90</v>
      </c>
    </row>
    <row r="126" ht="15">
      <c r="A126" s="1" t="s">
        <v>101</v>
      </c>
    </row>
    <row r="129" ht="15">
      <c r="A129" s="1" t="s">
        <v>122</v>
      </c>
    </row>
  </sheetData>
  <sheetProtection selectLockedCells="1" selectUnlockedCells="1"/>
  <printOptions/>
  <pageMargins left="0.7083333333333334" right="0.7083333333333334" top="0.7479166666666667" bottom="0.7479166666666667" header="0.5118110236220472" footer="0.5118110236220472"/>
  <pageSetup horizontalDpi="300" verticalDpi="300" orientation="landscape" pageOrder="overThenDown" paperSiz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Филь Юлия Николаевна</cp:lastModifiedBy>
  <cp:lastPrinted>2024-04-12T13:24:11Z</cp:lastPrinted>
  <dcterms:modified xsi:type="dcterms:W3CDTF">2024-05-07T07:31:34Z</dcterms:modified>
  <cp:category/>
  <cp:version/>
  <cp:contentType/>
  <cp:contentStatus/>
</cp:coreProperties>
</file>